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377FB57-2E5F-4EAF-948D-7BF636AFDC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. Modo de Preenchimento" sheetId="1" r:id="rId1"/>
    <sheet name="02. Previsão de Despesas" sheetId="2" state="hidden" r:id="rId2"/>
    <sheet name="02. Inserir os dados aqui" sheetId="10" r:id="rId3"/>
    <sheet name="03. Resum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7" l="1"/>
  <c r="E16" i="7"/>
  <c r="D16" i="7"/>
  <c r="M6" i="7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10" i="2"/>
  <c r="H7" i="7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F67" i="2"/>
  <c r="F66" i="2"/>
  <c r="F64" i="2"/>
  <c r="F65" i="2"/>
  <c r="F60" i="2"/>
  <c r="F61" i="2"/>
  <c r="F62" i="2"/>
  <c r="F63" i="2"/>
  <c r="F59" i="2"/>
  <c r="F56" i="2"/>
  <c r="G56" i="2"/>
  <c r="H56" i="2"/>
  <c r="I56" i="2"/>
  <c r="F57" i="2"/>
  <c r="G57" i="2"/>
  <c r="H57" i="2"/>
  <c r="I57" i="2"/>
  <c r="F58" i="2"/>
  <c r="G58" i="2"/>
  <c r="H58" i="2"/>
  <c r="I58" i="2"/>
  <c r="G50" i="2"/>
  <c r="H50" i="2"/>
  <c r="I50" i="2"/>
  <c r="G51" i="2"/>
  <c r="H51" i="2"/>
  <c r="I51" i="2"/>
  <c r="G52" i="2"/>
  <c r="H52" i="2"/>
  <c r="I52" i="2"/>
  <c r="G53" i="2"/>
  <c r="H53" i="2"/>
  <c r="I53" i="2"/>
  <c r="G54" i="2"/>
  <c r="H54" i="2"/>
  <c r="I54" i="2"/>
  <c r="G55" i="2"/>
  <c r="H55" i="2"/>
  <c r="I55" i="2"/>
  <c r="F51" i="2"/>
  <c r="F52" i="2"/>
  <c r="F53" i="2"/>
  <c r="F54" i="2"/>
  <c r="F55" i="2"/>
  <c r="F50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F48" i="2"/>
  <c r="F49" i="2"/>
  <c r="F46" i="2"/>
  <c r="F47" i="2"/>
  <c r="F43" i="2"/>
  <c r="F44" i="2"/>
  <c r="F45" i="2"/>
  <c r="F38" i="2"/>
  <c r="F39" i="2"/>
  <c r="F40" i="2"/>
  <c r="F41" i="2"/>
  <c r="F42" i="2"/>
  <c r="F37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F33" i="2"/>
  <c r="F34" i="2"/>
  <c r="F35" i="2"/>
  <c r="F36" i="2"/>
  <c r="F32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F26" i="2"/>
  <c r="F27" i="2"/>
  <c r="F28" i="2"/>
  <c r="F29" i="2"/>
  <c r="F30" i="2"/>
  <c r="F31" i="2"/>
  <c r="F25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F23" i="2"/>
  <c r="F24" i="2"/>
  <c r="F20" i="2"/>
  <c r="F21" i="2"/>
  <c r="F22" i="2"/>
  <c r="F14" i="2"/>
  <c r="F15" i="2"/>
  <c r="F16" i="2"/>
  <c r="F17" i="2"/>
  <c r="F18" i="2"/>
  <c r="F19" i="2"/>
  <c r="F13" i="2"/>
  <c r="H9" i="2"/>
  <c r="I9" i="2"/>
  <c r="G9" i="2"/>
  <c r="G10" i="2"/>
  <c r="H10" i="2"/>
  <c r="I10" i="2"/>
  <c r="G11" i="2"/>
  <c r="H11" i="2"/>
  <c r="I11" i="2"/>
  <c r="F11" i="2"/>
  <c r="F12" i="2"/>
  <c r="F10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G12" i="2" s="1"/>
  <c r="C12" i="2"/>
  <c r="H12" i="2" s="1"/>
  <c r="A13" i="2"/>
  <c r="B13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B5" i="2"/>
  <c r="C5" i="2"/>
  <c r="D5" i="2"/>
  <c r="A6" i="2"/>
  <c r="A5" i="2"/>
  <c r="D13" i="7"/>
  <c r="C13" i="7"/>
  <c r="B13" i="7"/>
  <c r="D12" i="7"/>
  <c r="C12" i="7"/>
  <c r="A12" i="7" s="1"/>
  <c r="B12" i="7"/>
  <c r="D11" i="7"/>
  <c r="C11" i="7"/>
  <c r="A11" i="7" s="1"/>
  <c r="B11" i="7"/>
  <c r="D10" i="7"/>
  <c r="C10" i="7"/>
  <c r="A10" i="7" s="1"/>
  <c r="B10" i="7"/>
  <c r="D9" i="7"/>
  <c r="C9" i="7"/>
  <c r="B9" i="7"/>
  <c r="D8" i="7"/>
  <c r="C8" i="7"/>
  <c r="A8" i="7" s="1"/>
  <c r="B8" i="7"/>
  <c r="D7" i="7"/>
  <c r="C7" i="7"/>
  <c r="A7" i="7" s="1"/>
  <c r="B7" i="7"/>
  <c r="C5" i="7"/>
  <c r="D5" i="7"/>
  <c r="B6" i="7"/>
  <c r="C51" i="10"/>
  <c r="D58" i="10" s="1"/>
  <c r="B89" i="10"/>
  <c r="D89" i="10" s="1"/>
  <c r="B88" i="10"/>
  <c r="D88" i="10" s="1"/>
  <c r="B68" i="10"/>
  <c r="D68" i="10" s="1"/>
  <c r="B67" i="10"/>
  <c r="D67" i="10" s="1"/>
  <c r="B66" i="10"/>
  <c r="B59" i="10"/>
  <c r="D59" i="10" s="1"/>
  <c r="B51" i="10"/>
  <c r="B32" i="10"/>
  <c r="B38" i="10" s="1"/>
  <c r="B17" i="10"/>
  <c r="D17" i="10" s="1"/>
  <c r="D87" i="10"/>
  <c r="D86" i="10"/>
  <c r="D85" i="10"/>
  <c r="D84" i="10"/>
  <c r="D83" i="10"/>
  <c r="D82" i="10"/>
  <c r="D81" i="10"/>
  <c r="D77" i="10"/>
  <c r="D76" i="10"/>
  <c r="D75" i="10"/>
  <c r="D74" i="10"/>
  <c r="D70" i="10"/>
  <c r="D69" i="10"/>
  <c r="D62" i="10"/>
  <c r="D61" i="10"/>
  <c r="D60" i="10"/>
  <c r="D57" i="10"/>
  <c r="D56" i="10"/>
  <c r="D55" i="10"/>
  <c r="D54" i="10"/>
  <c r="D53" i="10"/>
  <c r="D52" i="10"/>
  <c r="D50" i="10"/>
  <c r="D45" i="10"/>
  <c r="D43" i="10"/>
  <c r="D42" i="10"/>
  <c r="D41" i="10"/>
  <c r="D37" i="10"/>
  <c r="D36" i="10"/>
  <c r="D35" i="10"/>
  <c r="D33" i="10"/>
  <c r="D31" i="10"/>
  <c r="D27" i="10"/>
  <c r="D26" i="10"/>
  <c r="D25" i="10"/>
  <c r="D24" i="10"/>
  <c r="D23" i="10"/>
  <c r="D22" i="10"/>
  <c r="D21" i="10"/>
  <c r="D20" i="10"/>
  <c r="D19" i="10"/>
  <c r="D18" i="10"/>
  <c r="D16" i="10"/>
  <c r="D12" i="10"/>
  <c r="D12" i="2" s="1"/>
  <c r="I12" i="2" s="1"/>
  <c r="I68" i="2" s="1"/>
  <c r="D11" i="10"/>
  <c r="D10" i="10"/>
  <c r="C78" i="10"/>
  <c r="B78" i="10"/>
  <c r="C90" i="10"/>
  <c r="C28" i="10"/>
  <c r="B28" i="10"/>
  <c r="C44" i="10"/>
  <c r="C46" i="10" s="1"/>
  <c r="B44" i="10"/>
  <c r="B46" i="10" s="1"/>
  <c r="D46" i="10" s="1"/>
  <c r="D34" i="10"/>
  <c r="C13" i="10"/>
  <c r="C13" i="2" s="1"/>
  <c r="B13" i="10"/>
  <c r="C6" i="7" s="1"/>
  <c r="H68" i="2" l="1"/>
  <c r="O6" i="7"/>
  <c r="D6" i="7"/>
  <c r="J6" i="7"/>
  <c r="G68" i="2"/>
  <c r="J7" i="7"/>
  <c r="I7" i="7" s="1"/>
  <c r="E17" i="7"/>
  <c r="E18" i="7"/>
  <c r="E9" i="7"/>
  <c r="A9" i="7"/>
  <c r="E13" i="7"/>
  <c r="A13" i="7"/>
  <c r="D18" i="7"/>
  <c r="A6" i="7"/>
  <c r="D17" i="7"/>
  <c r="F17" i="7" s="1"/>
  <c r="F11" i="7"/>
  <c r="F7" i="7"/>
  <c r="M7" i="7"/>
  <c r="D14" i="7"/>
  <c r="F10" i="7"/>
  <c r="E8" i="7"/>
  <c r="E12" i="7"/>
  <c r="E11" i="7"/>
  <c r="F9" i="7"/>
  <c r="C14" i="7"/>
  <c r="F8" i="7"/>
  <c r="F12" i="7"/>
  <c r="F13" i="7"/>
  <c r="H8" i="7"/>
  <c r="M8" i="7" s="1"/>
  <c r="O7" i="7"/>
  <c r="E7" i="7"/>
  <c r="E10" i="7"/>
  <c r="E6" i="7"/>
  <c r="F6" i="7"/>
  <c r="D51" i="10"/>
  <c r="C63" i="10"/>
  <c r="C71" i="10" s="1"/>
  <c r="D28" i="10"/>
  <c r="B90" i="10"/>
  <c r="D90" i="10" s="1"/>
  <c r="C38" i="10"/>
  <c r="D78" i="10"/>
  <c r="B63" i="10"/>
  <c r="D44" i="10"/>
  <c r="D32" i="10"/>
  <c r="D13" i="10"/>
  <c r="D13" i="2" s="1"/>
  <c r="N6" i="7" l="1"/>
  <c r="F18" i="7"/>
  <c r="I6" i="7"/>
  <c r="C18" i="7"/>
  <c r="C17" i="7"/>
  <c r="F14" i="7"/>
  <c r="N7" i="7"/>
  <c r="P7" i="7"/>
  <c r="E14" i="7"/>
  <c r="H9" i="7"/>
  <c r="M9" i="7" s="1"/>
  <c r="O8" i="7"/>
  <c r="J8" i="7"/>
  <c r="D66" i="10"/>
  <c r="C6" i="10"/>
  <c r="D38" i="10"/>
  <c r="B71" i="10"/>
  <c r="D71" i="10" s="1"/>
  <c r="D63" i="10"/>
  <c r="C6" i="2" l="1"/>
  <c r="P6" i="7"/>
  <c r="I8" i="7"/>
  <c r="K8" i="7"/>
  <c r="N8" i="7"/>
  <c r="P8" i="7"/>
  <c r="H10" i="7"/>
  <c r="M10" i="7" s="1"/>
  <c r="O9" i="7"/>
  <c r="J9" i="7"/>
  <c r="B6" i="10"/>
  <c r="D6" i="10" l="1"/>
  <c r="D6" i="2" s="1"/>
  <c r="B6" i="2"/>
  <c r="K6" i="7"/>
  <c r="K7" i="7"/>
  <c r="N9" i="7"/>
  <c r="P9" i="7"/>
  <c r="I9" i="7"/>
  <c r="K9" i="7"/>
  <c r="H11" i="7"/>
  <c r="M11" i="7" s="1"/>
  <c r="J10" i="7"/>
  <c r="O10" i="7"/>
  <c r="I10" i="7" l="1"/>
  <c r="K10" i="7"/>
  <c r="N10" i="7"/>
  <c r="P10" i="7"/>
  <c r="H12" i="7"/>
  <c r="M12" i="7" s="1"/>
  <c r="J11" i="7"/>
  <c r="O11" i="7"/>
  <c r="I11" i="7" l="1"/>
  <c r="K11" i="7"/>
  <c r="N11" i="7"/>
  <c r="P11" i="7"/>
  <c r="H13" i="7"/>
  <c r="M13" i="7" s="1"/>
  <c r="O12" i="7"/>
  <c r="J12" i="7"/>
  <c r="N12" i="7" l="1"/>
  <c r="P12" i="7"/>
  <c r="I12" i="7"/>
  <c r="K12" i="7"/>
  <c r="H14" i="7"/>
  <c r="M14" i="7" s="1"/>
  <c r="O13" i="7"/>
  <c r="J13" i="7"/>
  <c r="N13" i="7" l="1"/>
  <c r="P13" i="7"/>
  <c r="I13" i="7"/>
  <c r="K13" i="7"/>
  <c r="H15" i="7"/>
  <c r="M15" i="7" s="1"/>
  <c r="J14" i="7"/>
  <c r="O14" i="7"/>
  <c r="I14" i="7" l="1"/>
  <c r="K14" i="7"/>
  <c r="N14" i="7"/>
  <c r="P14" i="7"/>
  <c r="J15" i="7"/>
  <c r="J18" i="7" s="1"/>
  <c r="O15" i="7"/>
  <c r="O18" i="7" s="1"/>
  <c r="N15" i="7" l="1"/>
  <c r="P15" i="7"/>
  <c r="I15" i="7"/>
  <c r="K15" i="7"/>
</calcChain>
</file>

<file path=xl/sharedStrings.xml><?xml version="1.0" encoding="utf-8"?>
<sst xmlns="http://schemas.openxmlformats.org/spreadsheetml/2006/main" count="146" uniqueCount="100">
  <si>
    <t>Sapatos</t>
  </si>
  <si>
    <t>Jóias</t>
  </si>
  <si>
    <t>Decoração</t>
  </si>
  <si>
    <t>Noivos</t>
  </si>
  <si>
    <t>Pais</t>
  </si>
  <si>
    <t>Flores</t>
  </si>
  <si>
    <t>Música</t>
  </si>
  <si>
    <t>Mesas e cadeiras</t>
  </si>
  <si>
    <t>Bebidas</t>
  </si>
  <si>
    <t>Convites</t>
  </si>
  <si>
    <t>Outras Despesas</t>
  </si>
  <si>
    <t>Jantar de ensaio</t>
  </si>
  <si>
    <t>Festa de noivado</t>
  </si>
  <si>
    <t>Quartos de hotel</t>
  </si>
  <si>
    <t>Outros</t>
  </si>
  <si>
    <t>Anel de noivado</t>
  </si>
  <si>
    <t>Alianças</t>
  </si>
  <si>
    <t>Vestido de noiva</t>
  </si>
  <si>
    <t>Véu/coroa</t>
  </si>
  <si>
    <t>Liga</t>
  </si>
  <si>
    <t>Meias</t>
  </si>
  <si>
    <t>Sapatos do noivo</t>
  </si>
  <si>
    <t>Total</t>
  </si>
  <si>
    <t>Decoração da igreja/lugares</t>
  </si>
  <si>
    <t>Convidados</t>
  </si>
  <si>
    <t>Fotografias</t>
  </si>
  <si>
    <t>Filmagens</t>
  </si>
  <si>
    <t>Bolo da noiva</t>
  </si>
  <si>
    <t>Guardanapos do copo de água</t>
  </si>
  <si>
    <t>Despesas com a igreja/instalações da cerimónia</t>
  </si>
  <si>
    <t>Mestre de cerimónia</t>
  </si>
  <si>
    <t>Marcações de beleza</t>
  </si>
  <si>
    <t>Despedida de solteiro/a</t>
  </si>
  <si>
    <t>Subtotal</t>
  </si>
  <si>
    <t>Lua de Mel</t>
  </si>
  <si>
    <t>Roupas e Acessórios</t>
  </si>
  <si>
    <t>Brindes</t>
  </si>
  <si>
    <t>Padrinhos</t>
  </si>
  <si>
    <t>Familiares</t>
  </si>
  <si>
    <t>Festa</t>
  </si>
  <si>
    <t>Aluguer do salão</t>
  </si>
  <si>
    <t>Buffet / Alimentação</t>
  </si>
  <si>
    <t>DJ</t>
  </si>
  <si>
    <t>Garçons e empregados</t>
  </si>
  <si>
    <t>Impressões de Album</t>
  </si>
  <si>
    <t>Reprodução do Vídeo</t>
  </si>
  <si>
    <t>Roupa do noivo</t>
  </si>
  <si>
    <t>Cerimonia Religiosa</t>
  </si>
  <si>
    <t>Aluguer da Viatura</t>
  </si>
  <si>
    <t>Cerimonia Cívil</t>
  </si>
  <si>
    <t xml:space="preserve">Decoração </t>
  </si>
  <si>
    <t>Aluguer da sala</t>
  </si>
  <si>
    <t>Serviço de Buffet</t>
  </si>
  <si>
    <t>Documentação</t>
  </si>
  <si>
    <t>Outros(as)</t>
  </si>
  <si>
    <t>Cerimonia cívil</t>
  </si>
  <si>
    <t>Grupo coral /músicos</t>
  </si>
  <si>
    <t>Fogo de artifício / efeitos especiais</t>
  </si>
  <si>
    <t>Músicos</t>
  </si>
  <si>
    <t xml:space="preserve">Roupa para as damas/damos </t>
  </si>
  <si>
    <t>Percentagem paga</t>
  </si>
  <si>
    <t>Orçamento</t>
  </si>
  <si>
    <t xml:space="preserve">Pagamento </t>
  </si>
  <si>
    <t>Por Pagar</t>
  </si>
  <si>
    <t>Oferta para a igreja</t>
  </si>
  <si>
    <t>TOTAL</t>
  </si>
  <si>
    <t>Saldo</t>
  </si>
  <si>
    <t>Descrição</t>
  </si>
  <si>
    <t>Pagament</t>
  </si>
  <si>
    <t>Nº</t>
  </si>
  <si>
    <t>Maiores despesas - Pagamento</t>
  </si>
  <si>
    <t>Maiores despesas - orçamento</t>
  </si>
  <si>
    <t xml:space="preserve">Peso sobre o total </t>
  </si>
  <si>
    <t>Peso sobre o total</t>
  </si>
  <si>
    <t>Nº1</t>
  </si>
  <si>
    <t>Orçamento para casamento</t>
  </si>
  <si>
    <t>Resumo das Categorias</t>
  </si>
  <si>
    <t>João e Joana</t>
  </si>
  <si>
    <t>Maior despesa</t>
  </si>
  <si>
    <t>Menor despesa</t>
  </si>
  <si>
    <t>Indicadores</t>
  </si>
  <si>
    <t>Despesa média</t>
  </si>
  <si>
    <t>Indicador</t>
  </si>
  <si>
    <t>Noivos :</t>
  </si>
  <si>
    <t>Imagens (Vídeo e Fotos )</t>
  </si>
  <si>
    <t>Orçamento para Casamento</t>
  </si>
  <si>
    <t>Modo de Preenchimento</t>
  </si>
  <si>
    <t>Caro utilizador, seja bem vindo a esse pequeno modelo que o irá ajudar a preencher o orçamento de casamento</t>
  </si>
  <si>
    <t>Antes de iniciar, importa ressaltar que esse modelo é editável e poderá não ir de encontro com as suas expectativas pelo que pode alterar.</t>
  </si>
  <si>
    <t>Em todo o caso, as informações a serem alteradas serão as que passaremos a descrever :</t>
  </si>
  <si>
    <t>1. Na folha inserir os dados aqui existe o nome dos noivos Joana e Joana, deverá alterar os mesmos. Se os noivos forem o Paulo e Paula, deverá escrever Paulo e Paula</t>
  </si>
  <si>
    <t>3.A medida que for preenchendo a coluna dos pagamentos, terá uma noção, do que falta pagar por rúbrica e no geral (coluna D- por pagar);</t>
  </si>
  <si>
    <t>1. No Resumo mostra as ocorrências principais do casamento. Por exemplo, a primeira tabela, refere-se as maiores categorias;</t>
  </si>
  <si>
    <t>A segunda e terceira tabela referem-se as maiores despesas de orçamento e pagamento respectivamente;</t>
  </si>
  <si>
    <t>Os gráficos mostram as dez maiores despesas e o orçamento vs os pagamentos.</t>
  </si>
  <si>
    <t>Todavia, alguns campos não devem ser alterados, pois poderá desfazer o modelo e não conseguir efectuar as análises que pretende.</t>
  </si>
  <si>
    <t>Os dados aqui contidos são apenas uma amostra e poderá apaga-los tendo em conta a informação acima referenciada.</t>
  </si>
  <si>
    <t>Preenchimento - Folha Inserir dados aqui - Dados a serem alterados</t>
  </si>
  <si>
    <t>Análise  - Folha Resumo- dados que não podem ser alterados</t>
  </si>
  <si>
    <t>2. Na folha inserir os dados deverá preencher os dados do orçamento das rúbricas ou dos serviços que pretende adquirir e a medida que for efectuando os pagamentos deverá preencher  nos pagamentos; Por exemplo, se pagou o DJ, deverá ir no espaço corresponde ao pagamento do DJ e preencher o valor pago ao 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</si>
</sst>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€-2]\ #,##0.00"/>
    <numFmt numFmtId="167" formatCode="#,##0.00\ _€"/>
    <numFmt numFmtId="168" formatCode="#,##0.00_ ;[Red]\-#,##0.00\ "/>
    <numFmt numFmtId="171" formatCode="#,##0_ ;[Red]\-#,##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</font>
    <font>
      <b/>
      <sz val="18"/>
      <color theme="5" tint="-0.249977111117893"/>
      <name val="Cambria"/>
      <family val="1"/>
    </font>
    <font>
      <b/>
      <i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1"/>
      <color theme="0"/>
      <name val="Cambria"/>
      <family val="1"/>
    </font>
    <font>
      <sz val="11"/>
      <color theme="0"/>
      <name val="Cambria"/>
      <family val="1"/>
    </font>
    <font>
      <sz val="11"/>
      <color theme="9" tint="-0.499984740745262"/>
      <name val="Cambria"/>
      <family val="1"/>
    </font>
    <font>
      <b/>
      <sz val="10"/>
      <color theme="0"/>
      <name val="Cambria"/>
      <family val="1"/>
    </font>
    <font>
      <b/>
      <sz val="12"/>
      <color theme="0"/>
      <name val="Cambria"/>
      <family val="1"/>
    </font>
    <font>
      <b/>
      <sz val="22"/>
      <color theme="0"/>
      <name val="Cambria"/>
      <family val="1"/>
    </font>
    <font>
      <b/>
      <sz val="18"/>
      <name val="Cambria"/>
      <family val="1"/>
    </font>
    <font>
      <i/>
      <sz val="11"/>
      <color theme="0"/>
      <name val="Cambria"/>
      <family val="1"/>
    </font>
    <font>
      <i/>
      <sz val="10"/>
      <color theme="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22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 style="thin">
        <color rgb="FF002060"/>
      </top>
      <bottom style="thin">
        <color rgb="FF002060"/>
      </bottom>
      <diagonal/>
    </border>
    <border>
      <left style="thick">
        <color theme="0"/>
      </left>
      <right/>
      <top style="thin">
        <color rgb="FF002060"/>
      </top>
      <bottom style="thin">
        <color rgb="FF002060"/>
      </bottom>
      <diagonal/>
    </border>
    <border>
      <left/>
      <right style="thick">
        <color theme="0"/>
      </right>
      <top style="thin">
        <color rgb="FF002060"/>
      </top>
      <bottom style="thin">
        <color rgb="FF002060"/>
      </bottom>
      <diagonal/>
    </border>
    <border>
      <left style="thin">
        <color theme="9" tint="-0.499984740745262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 applyBorder="1"/>
    <xf numFmtId="166" fontId="4" fillId="2" borderId="0" xfId="1" applyNumberFormat="1" applyFont="1" applyFill="1" applyBorder="1" applyAlignment="1">
      <alignment vertical="center"/>
    </xf>
    <xf numFmtId="167" fontId="8" fillId="2" borderId="0" xfId="0" applyNumberFormat="1" applyFont="1" applyFill="1" applyBorder="1"/>
    <xf numFmtId="167" fontId="8" fillId="2" borderId="0" xfId="0" applyNumberFormat="1" applyFont="1" applyFill="1" applyBorder="1" applyAlignment="1">
      <alignment horizontal="center" vertical="center"/>
    </xf>
    <xf numFmtId="167" fontId="9" fillId="2" borderId="0" xfId="0" applyNumberFormat="1" applyFont="1" applyFill="1" applyBorder="1" applyAlignment="1">
      <alignment horizontal="center" vertical="center"/>
    </xf>
    <xf numFmtId="167" fontId="8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horizontal="center" vertical="center"/>
    </xf>
    <xf numFmtId="167" fontId="5" fillId="2" borderId="0" xfId="2" applyNumberFormat="1" applyFont="1" applyFill="1" applyBorder="1" applyAlignment="1">
      <alignment horizontal="center" vertical="center"/>
    </xf>
    <xf numFmtId="167" fontId="10" fillId="2" borderId="0" xfId="0" applyNumberFormat="1" applyFont="1" applyFill="1" applyBorder="1" applyAlignment="1">
      <alignment horizontal="center"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horizontal="center" vertical="center"/>
    </xf>
    <xf numFmtId="167" fontId="12" fillId="2" borderId="0" xfId="0" applyNumberFormat="1" applyFont="1" applyFill="1" applyBorder="1" applyAlignment="1">
      <alignment vertical="center"/>
    </xf>
    <xf numFmtId="167" fontId="13" fillId="2" borderId="0" xfId="0" applyNumberFormat="1" applyFont="1" applyFill="1" applyBorder="1" applyAlignment="1">
      <alignment vertical="center"/>
    </xf>
    <xf numFmtId="167" fontId="11" fillId="2" borderId="0" xfId="0" applyNumberFormat="1" applyFont="1" applyFill="1" applyBorder="1"/>
    <xf numFmtId="167" fontId="5" fillId="2" borderId="0" xfId="0" applyNumberFormat="1" applyFont="1" applyFill="1" applyBorder="1" applyAlignment="1">
      <alignment vertical="center"/>
    </xf>
    <xf numFmtId="0" fontId="8" fillId="2" borderId="0" xfId="0" applyFont="1" applyFill="1"/>
    <xf numFmtId="4" fontId="8" fillId="2" borderId="0" xfId="0" applyNumberFormat="1" applyFont="1" applyFill="1"/>
    <xf numFmtId="0" fontId="11" fillId="3" borderId="0" xfId="0" applyFont="1" applyFill="1" applyAlignment="1">
      <alignment horizontal="center"/>
    </xf>
    <xf numFmtId="0" fontId="11" fillId="2" borderId="0" xfId="0" applyFont="1" applyFill="1"/>
    <xf numFmtId="0" fontId="14" fillId="4" borderId="0" xfId="0" applyFont="1" applyFill="1"/>
    <xf numFmtId="4" fontId="14" fillId="4" borderId="0" xfId="0" applyNumberFormat="1" applyFont="1" applyFill="1"/>
    <xf numFmtId="4" fontId="8" fillId="2" borderId="1" xfId="0" applyNumberFormat="1" applyFont="1" applyFill="1" applyBorder="1"/>
    <xf numFmtId="168" fontId="11" fillId="2" borderId="1" xfId="0" applyNumberFormat="1" applyFont="1" applyFill="1" applyBorder="1"/>
    <xf numFmtId="168" fontId="14" fillId="4" borderId="0" xfId="0" applyNumberFormat="1" applyFont="1" applyFill="1"/>
    <xf numFmtId="9" fontId="8" fillId="2" borderId="0" xfId="2" applyFont="1" applyFill="1"/>
    <xf numFmtId="9" fontId="14" fillId="4" borderId="0" xfId="2" applyFont="1" applyFill="1"/>
    <xf numFmtId="0" fontId="11" fillId="2" borderId="0" xfId="0" applyFont="1" applyFill="1" applyAlignment="1">
      <alignment horizontal="center"/>
    </xf>
    <xf numFmtId="0" fontId="11" fillId="2" borderId="1" xfId="0" applyFont="1" applyFill="1" applyBorder="1"/>
    <xf numFmtId="0" fontId="8" fillId="2" borderId="0" xfId="0" applyFont="1" applyFill="1" applyBorder="1"/>
    <xf numFmtId="168" fontId="8" fillId="2" borderId="1" xfId="0" applyNumberFormat="1" applyFont="1" applyFill="1" applyBorder="1"/>
    <xf numFmtId="168" fontId="11" fillId="4" borderId="0" xfId="0" applyNumberFormat="1" applyFont="1" applyFill="1" applyBorder="1"/>
    <xf numFmtId="10" fontId="8" fillId="2" borderId="2" xfId="2" applyNumberFormat="1" applyFont="1" applyFill="1" applyBorder="1"/>
    <xf numFmtId="171" fontId="8" fillId="2" borderId="3" xfId="0" applyNumberFormat="1" applyFont="1" applyFill="1" applyBorder="1"/>
    <xf numFmtId="0" fontId="11" fillId="5" borderId="0" xfId="0" applyFont="1" applyFill="1" applyAlignment="1">
      <alignment vertical="top"/>
    </xf>
    <xf numFmtId="4" fontId="11" fillId="5" borderId="0" xfId="0" applyNumberFormat="1" applyFont="1" applyFill="1" applyAlignment="1">
      <alignment vertical="top"/>
    </xf>
    <xf numFmtId="9" fontId="11" fillId="5" borderId="0" xfId="2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11" fillId="5" borderId="0" xfId="0" applyFont="1" applyFill="1" applyAlignment="1">
      <alignment horizontal="center" vertical="top" wrapText="1"/>
    </xf>
    <xf numFmtId="0" fontId="8" fillId="6" borderId="0" xfId="0" applyFont="1" applyFill="1"/>
    <xf numFmtId="0" fontId="7" fillId="6" borderId="0" xfId="0" applyFont="1" applyFill="1" applyAlignment="1">
      <alignment horizontal="left" wrapText="1" indent="1"/>
    </xf>
    <xf numFmtId="0" fontId="8" fillId="6" borderId="0" xfId="0" applyFont="1" applyFill="1" applyAlignment="1">
      <alignment vertical="top"/>
    </xf>
    <xf numFmtId="0" fontId="15" fillId="6" borderId="0" xfId="0" applyFont="1" applyFill="1" applyAlignment="1">
      <alignment horizontal="left" wrapText="1" indent="1"/>
    </xf>
    <xf numFmtId="4" fontId="8" fillId="6" borderId="0" xfId="0" applyNumberFormat="1" applyFont="1" applyFill="1"/>
    <xf numFmtId="9" fontId="8" fillId="6" borderId="0" xfId="2" applyFont="1" applyFill="1"/>
    <xf numFmtId="0" fontId="8" fillId="6" borderId="0" xfId="0" applyFont="1" applyFill="1" applyBorder="1"/>
    <xf numFmtId="0" fontId="11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vertical="top"/>
    </xf>
    <xf numFmtId="10" fontId="8" fillId="6" borderId="0" xfId="2" applyNumberFormat="1" applyFont="1" applyFill="1" applyBorder="1"/>
    <xf numFmtId="168" fontId="11" fillId="6" borderId="0" xfId="0" applyNumberFormat="1" applyFont="1" applyFill="1" applyBorder="1"/>
    <xf numFmtId="0" fontId="11" fillId="6" borderId="0" xfId="0" applyFont="1" applyFill="1"/>
    <xf numFmtId="9" fontId="11" fillId="2" borderId="2" xfId="2" applyFont="1" applyFill="1" applyBorder="1"/>
    <xf numFmtId="0" fontId="8" fillId="6" borderId="4" xfId="0" applyFont="1" applyFill="1" applyBorder="1"/>
    <xf numFmtId="0" fontId="8" fillId="6" borderId="4" xfId="0" applyFont="1" applyFill="1" applyBorder="1" applyAlignment="1">
      <alignment vertical="top"/>
    </xf>
    <xf numFmtId="4" fontId="16" fillId="6" borderId="0" xfId="0" applyNumberFormat="1" applyFont="1" applyFill="1"/>
    <xf numFmtId="0" fontId="17" fillId="7" borderId="5" xfId="0" applyFont="1" applyFill="1" applyBorder="1" applyAlignment="1">
      <alignment vertical="center"/>
    </xf>
    <xf numFmtId="4" fontId="17" fillId="7" borderId="5" xfId="0" applyNumberFormat="1" applyFont="1" applyFill="1" applyBorder="1" applyAlignment="1">
      <alignment vertical="center"/>
    </xf>
    <xf numFmtId="10" fontId="11" fillId="6" borderId="0" xfId="2" applyNumberFormat="1" applyFont="1" applyFill="1" applyBorder="1"/>
    <xf numFmtId="0" fontId="11" fillId="6" borderId="4" xfId="0" applyFont="1" applyFill="1" applyBorder="1"/>
    <xf numFmtId="4" fontId="11" fillId="2" borderId="0" xfId="0" applyNumberFormat="1" applyFont="1" applyFill="1" applyAlignment="1">
      <alignment horizontal="center"/>
    </xf>
    <xf numFmtId="9" fontId="11" fillId="2" borderId="0" xfId="2" applyFont="1" applyFill="1" applyAlignment="1">
      <alignment horizontal="center"/>
    </xf>
    <xf numFmtId="0" fontId="8" fillId="6" borderId="6" xfId="0" applyFont="1" applyFill="1" applyBorder="1"/>
    <xf numFmtId="0" fontId="8" fillId="6" borderId="6" xfId="0" applyFont="1" applyFill="1" applyBorder="1" applyAlignment="1">
      <alignment vertical="top"/>
    </xf>
    <xf numFmtId="0" fontId="11" fillId="6" borderId="6" xfId="0" applyFont="1" applyFill="1" applyBorder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/>
    <xf numFmtId="0" fontId="19" fillId="6" borderId="0" xfId="0" applyFont="1" applyFill="1" applyAlignment="1">
      <alignment horizontal="left"/>
    </xf>
    <xf numFmtId="0" fontId="19" fillId="6" borderId="0" xfId="0" applyFont="1" applyFill="1" applyAlignment="1">
      <alignment horizontal="right"/>
    </xf>
    <xf numFmtId="167" fontId="5" fillId="2" borderId="7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horizontal="center" vertical="center"/>
    </xf>
    <xf numFmtId="167" fontId="18" fillId="7" borderId="7" xfId="0" applyNumberFormat="1" applyFont="1" applyFill="1" applyBorder="1" applyAlignment="1">
      <alignment vertical="center"/>
    </xf>
    <xf numFmtId="167" fontId="18" fillId="7" borderId="7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vertical="center"/>
    </xf>
    <xf numFmtId="167" fontId="12" fillId="2" borderId="7" xfId="0" applyNumberFormat="1" applyFont="1" applyFill="1" applyBorder="1" applyAlignment="1">
      <alignment vertical="center"/>
    </xf>
    <xf numFmtId="167" fontId="8" fillId="2" borderId="7" xfId="0" applyNumberFormat="1" applyFont="1" applyFill="1" applyBorder="1" applyAlignment="1">
      <alignment horizontal="center" vertical="center"/>
    </xf>
    <xf numFmtId="167" fontId="13" fillId="2" borderId="7" xfId="0" applyNumberFormat="1" applyFont="1" applyFill="1" applyBorder="1" applyAlignment="1">
      <alignment vertical="center"/>
    </xf>
    <xf numFmtId="167" fontId="11" fillId="2" borderId="7" xfId="0" applyNumberFormat="1" applyFont="1" applyFill="1" applyBorder="1" applyAlignment="1">
      <alignment horizontal="center" vertical="center"/>
    </xf>
    <xf numFmtId="167" fontId="13" fillId="5" borderId="7" xfId="0" applyNumberFormat="1" applyFont="1" applyFill="1" applyBorder="1" applyAlignment="1">
      <alignment vertical="center"/>
    </xf>
    <xf numFmtId="167" fontId="11" fillId="5" borderId="7" xfId="0" applyNumberFormat="1" applyFont="1" applyFill="1" applyBorder="1" applyAlignment="1">
      <alignment horizontal="center" vertical="center"/>
    </xf>
    <xf numFmtId="167" fontId="5" fillId="5" borderId="7" xfId="0" applyNumberFormat="1" applyFont="1" applyFill="1" applyBorder="1" applyAlignment="1">
      <alignment horizontal="center" vertical="center"/>
    </xf>
    <xf numFmtId="166" fontId="4" fillId="8" borderId="7" xfId="1" applyNumberFormat="1" applyFont="1" applyFill="1" applyBorder="1" applyAlignment="1">
      <alignment vertical="center"/>
    </xf>
    <xf numFmtId="166" fontId="2" fillId="2" borderId="7" xfId="1" applyNumberFormat="1" applyFont="1" applyFill="1" applyBorder="1" applyAlignment="1"/>
    <xf numFmtId="166" fontId="2" fillId="2" borderId="7" xfId="1" applyNumberFormat="1" applyFont="1" applyFill="1" applyBorder="1" applyAlignment="1">
      <alignment vertical="center"/>
    </xf>
    <xf numFmtId="166" fontId="4" fillId="5" borderId="7" xfId="1" applyNumberFormat="1" applyFont="1" applyFill="1" applyBorder="1" applyAlignment="1"/>
    <xf numFmtId="166" fontId="4" fillId="5" borderId="7" xfId="1" applyNumberFormat="1" applyFont="1" applyFill="1" applyBorder="1" applyAlignment="1">
      <alignment vertical="center"/>
    </xf>
    <xf numFmtId="167" fontId="20" fillId="5" borderId="0" xfId="0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horizontal="left" vertical="top"/>
    </xf>
    <xf numFmtId="0" fontId="17" fillId="6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4" fillId="6" borderId="0" xfId="0" applyFont="1" applyFill="1" applyAlignment="1">
      <alignment horizontal="left" vertical="top" wrapText="1"/>
    </xf>
    <xf numFmtId="0" fontId="15" fillId="6" borderId="9" xfId="0" applyFont="1" applyFill="1" applyBorder="1" applyAlignment="1">
      <alignment horizontal="left" indent="1"/>
    </xf>
    <xf numFmtId="0" fontId="15" fillId="6" borderId="10" xfId="0" applyFont="1" applyFill="1" applyBorder="1" applyAlignment="1">
      <alignment horizontal="left" indent="1"/>
    </xf>
    <xf numFmtId="0" fontId="15" fillId="6" borderId="10" xfId="0" applyFont="1" applyFill="1" applyBorder="1" applyAlignment="1">
      <alignment horizontal="left" wrapText="1" indent="1"/>
    </xf>
    <xf numFmtId="0" fontId="15" fillId="6" borderId="11" xfId="0" applyFont="1" applyFill="1" applyBorder="1" applyAlignment="1">
      <alignment horizontal="left" wrapText="1" indent="1"/>
    </xf>
    <xf numFmtId="0" fontId="21" fillId="6" borderId="0" xfId="0" applyFont="1" applyFill="1" applyAlignment="1">
      <alignment horizontal="left" indent="1"/>
    </xf>
    <xf numFmtId="0" fontId="15" fillId="6" borderId="0" xfId="0" applyFont="1" applyFill="1" applyAlignment="1">
      <alignment horizontal="left" indent="1"/>
    </xf>
    <xf numFmtId="0" fontId="14" fillId="6" borderId="0" xfId="0" applyFont="1" applyFill="1" applyAlignment="1">
      <alignment horizontal="left" indent="1"/>
    </xf>
    <xf numFmtId="0" fontId="15" fillId="6" borderId="0" xfId="0" applyFont="1" applyFill="1"/>
    <xf numFmtId="0" fontId="15" fillId="6" borderId="9" xfId="0" applyFont="1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15" fillId="6" borderId="11" xfId="0" applyFont="1" applyFill="1" applyBorder="1" applyAlignment="1">
      <alignment horizontal="left"/>
    </xf>
    <xf numFmtId="0" fontId="15" fillId="6" borderId="12" xfId="0" applyFont="1" applyFill="1" applyBorder="1" applyAlignment="1">
      <alignment horizontal="left" indent="1"/>
    </xf>
    <xf numFmtId="0" fontId="15" fillId="6" borderId="13" xfId="0" applyFont="1" applyFill="1" applyBorder="1" applyAlignment="1">
      <alignment horizontal="left" wrapText="1" indent="1"/>
    </xf>
    <xf numFmtId="0" fontId="15" fillId="6" borderId="13" xfId="0" applyFont="1" applyFill="1" applyBorder="1" applyAlignment="1">
      <alignment horizontal="left" indent="1"/>
    </xf>
    <xf numFmtId="0" fontId="15" fillId="6" borderId="14" xfId="0" applyFont="1" applyFill="1" applyBorder="1" applyAlignment="1">
      <alignment horizontal="left" wrapText="1" indent="1"/>
    </xf>
    <xf numFmtId="0" fontId="15" fillId="6" borderId="15" xfId="0" applyFont="1" applyFill="1" applyBorder="1" applyAlignment="1">
      <alignment horizontal="left" indent="1"/>
    </xf>
    <xf numFmtId="0" fontId="15" fillId="6" borderId="16" xfId="0" applyFont="1" applyFill="1" applyBorder="1" applyAlignment="1">
      <alignment horizontal="left" wrapText="1" indent="1"/>
    </xf>
    <xf numFmtId="0" fontId="15" fillId="6" borderId="17" xfId="0" applyFont="1" applyFill="1" applyBorder="1" applyAlignment="1">
      <alignment horizontal="left" wrapText="1" indent="1"/>
    </xf>
    <xf numFmtId="0" fontId="15" fillId="6" borderId="8" xfId="0" applyFont="1" applyFill="1" applyBorder="1" applyAlignment="1">
      <alignment horizontal="left" wrapText="1" indent="1"/>
    </xf>
    <xf numFmtId="0" fontId="15" fillId="6" borderId="18" xfId="0" applyFont="1" applyFill="1" applyBorder="1" applyAlignment="1">
      <alignment horizontal="left" wrapText="1" indent="1"/>
    </xf>
    <xf numFmtId="0" fontId="22" fillId="6" borderId="0" xfId="0" applyFont="1" applyFill="1" applyAlignment="1">
      <alignment horizontal="right"/>
    </xf>
    <xf numFmtId="0" fontId="15" fillId="6" borderId="0" xfId="0" applyFont="1" applyFill="1" applyAlignment="1"/>
    <xf numFmtId="0" fontId="15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15" fillId="6" borderId="0" xfId="0" applyFont="1" applyFill="1" applyBorder="1" applyAlignment="1">
      <alignment horizontal="left" wrapText="1" indent="1"/>
    </xf>
  </cellXfs>
  <cellStyles count="3">
    <cellStyle name="Normal" xfId="0" builtinId="0"/>
    <cellStyle name="Normal 2" xfId="1" xr:uid="{00000000-0005-0000-0000-000001000000}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pt-PT" b="1"/>
              <a:t>Despesas Orçamentadas Vs Pagamentos efectuados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'02. Previsão de Despesas'!$G$9</c:f>
              <c:strCache>
                <c:ptCount val="1"/>
                <c:pt idx="0">
                  <c:v>Orçamento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'02. Previsão de Despesas'!$F$10:$F$67</c:f>
              <c:strCache>
                <c:ptCount val="58"/>
                <c:pt idx="0">
                  <c:v>Cerimonia cívil</c:v>
                </c:pt>
                <c:pt idx="1">
                  <c:v>Cerimonia Religiosa</c:v>
                </c:pt>
                <c:pt idx="2">
                  <c:v>Outros(as)</c:v>
                </c:pt>
                <c:pt idx="3">
                  <c:v>Anel de noivado</c:v>
                </c:pt>
                <c:pt idx="4">
                  <c:v>Alianças</c:v>
                </c:pt>
                <c:pt idx="5">
                  <c:v>Vestido de noiva</c:v>
                </c:pt>
                <c:pt idx="6">
                  <c:v>Véu/coroa</c:v>
                </c:pt>
                <c:pt idx="7">
                  <c:v>Sapatos</c:v>
                </c:pt>
                <c:pt idx="8">
                  <c:v>Jóias</c:v>
                </c:pt>
                <c:pt idx="9">
                  <c:v>Liga</c:v>
                </c:pt>
                <c:pt idx="10">
                  <c:v>Meias</c:v>
                </c:pt>
                <c:pt idx="11">
                  <c:v>Roupa do noivo</c:v>
                </c:pt>
                <c:pt idx="12">
                  <c:v>Sapatos do noivo</c:v>
                </c:pt>
                <c:pt idx="13">
                  <c:v>Roupa para as damas/damos </c:v>
                </c:pt>
                <c:pt idx="14">
                  <c:v>Outros</c:v>
                </c:pt>
                <c:pt idx="15">
                  <c:v>Aluguer da sala</c:v>
                </c:pt>
                <c:pt idx="16">
                  <c:v>Decoração </c:v>
                </c:pt>
                <c:pt idx="17">
                  <c:v>Aluguer da Viatura</c:v>
                </c:pt>
                <c:pt idx="18">
                  <c:v>Serviço de Buffet</c:v>
                </c:pt>
                <c:pt idx="19">
                  <c:v>Música</c:v>
                </c:pt>
                <c:pt idx="20">
                  <c:v>Flores</c:v>
                </c:pt>
                <c:pt idx="21">
                  <c:v>Outros</c:v>
                </c:pt>
                <c:pt idx="22">
                  <c:v>Decoração da igreja/lugares</c:v>
                </c:pt>
                <c:pt idx="23">
                  <c:v>Aluguer da Viatura</c:v>
                </c:pt>
                <c:pt idx="24">
                  <c:v>Flores</c:v>
                </c:pt>
                <c:pt idx="25">
                  <c:v>Grupo coral /músicos</c:v>
                </c:pt>
                <c:pt idx="26">
                  <c:v>Outros</c:v>
                </c:pt>
                <c:pt idx="27">
                  <c:v>Aluguer do salão</c:v>
                </c:pt>
                <c:pt idx="28">
                  <c:v>Decoração</c:v>
                </c:pt>
                <c:pt idx="29">
                  <c:v>Buffet / Alimentação</c:v>
                </c:pt>
                <c:pt idx="30">
                  <c:v>Bebidas</c:v>
                </c:pt>
                <c:pt idx="31">
                  <c:v>Mesas e cadeiras</c:v>
                </c:pt>
                <c:pt idx="32">
                  <c:v>Bolo da noiva</c:v>
                </c:pt>
                <c:pt idx="33">
                  <c:v>DJ</c:v>
                </c:pt>
                <c:pt idx="34">
                  <c:v>Músicos</c:v>
                </c:pt>
                <c:pt idx="35">
                  <c:v>Fogo de artifício / efeitos especiais</c:v>
                </c:pt>
                <c:pt idx="36">
                  <c:v>Garçons e empregados</c:v>
                </c:pt>
                <c:pt idx="37">
                  <c:v>Guardanapos do copo de água</c:v>
                </c:pt>
                <c:pt idx="38">
                  <c:v>Convites</c:v>
                </c:pt>
                <c:pt idx="39">
                  <c:v>Outros</c:v>
                </c:pt>
                <c:pt idx="40">
                  <c:v>Convidados</c:v>
                </c:pt>
                <c:pt idx="41">
                  <c:v>Padrinhos</c:v>
                </c:pt>
                <c:pt idx="42">
                  <c:v>Pais</c:v>
                </c:pt>
                <c:pt idx="43">
                  <c:v>Familiares</c:v>
                </c:pt>
                <c:pt idx="44">
                  <c:v>Outros</c:v>
                </c:pt>
                <c:pt idx="45">
                  <c:v>Fotografias</c:v>
                </c:pt>
                <c:pt idx="46">
                  <c:v>Filmagens</c:v>
                </c:pt>
                <c:pt idx="47">
                  <c:v>Impressões de Album</c:v>
                </c:pt>
                <c:pt idx="48">
                  <c:v>Reprodução do Vídeo</c:v>
                </c:pt>
                <c:pt idx="49">
                  <c:v>Oferta para a igreja</c:v>
                </c:pt>
                <c:pt idx="50">
                  <c:v>Despesas com a igreja/instalações da cerimónia</c:v>
                </c:pt>
                <c:pt idx="51">
                  <c:v>Mestre de cerimónia</c:v>
                </c:pt>
                <c:pt idx="52">
                  <c:v>Jantar de ensaio</c:v>
                </c:pt>
                <c:pt idx="53">
                  <c:v>Festa de noivado</c:v>
                </c:pt>
                <c:pt idx="54">
                  <c:v>Marcações de beleza</c:v>
                </c:pt>
                <c:pt idx="55">
                  <c:v>Despedida de solteiro/a</c:v>
                </c:pt>
                <c:pt idx="56">
                  <c:v>Quartos de hotel</c:v>
                </c:pt>
                <c:pt idx="57">
                  <c:v>Lua de Mel</c:v>
                </c:pt>
              </c:strCache>
            </c:strRef>
          </c:cat>
          <c:val>
            <c:numRef>
              <c:f>'02. Previsão de Despesas'!$G$10:$G$67</c:f>
              <c:numCache>
                <c:formatCode>#,##0.00\ _€</c:formatCode>
                <c:ptCount val="58"/>
                <c:pt idx="0">
                  <c:v>3500</c:v>
                </c:pt>
                <c:pt idx="1">
                  <c:v>1850</c:v>
                </c:pt>
                <c:pt idx="2">
                  <c:v>0</c:v>
                </c:pt>
                <c:pt idx="3">
                  <c:v>75000</c:v>
                </c:pt>
                <c:pt idx="4">
                  <c:v>250000</c:v>
                </c:pt>
                <c:pt idx="5">
                  <c:v>250000</c:v>
                </c:pt>
                <c:pt idx="6">
                  <c:v>12500</c:v>
                </c:pt>
                <c:pt idx="7">
                  <c:v>45000</c:v>
                </c:pt>
                <c:pt idx="8">
                  <c:v>25000</c:v>
                </c:pt>
                <c:pt idx="9">
                  <c:v>5500</c:v>
                </c:pt>
                <c:pt idx="10">
                  <c:v>3500</c:v>
                </c:pt>
                <c:pt idx="11">
                  <c:v>225000</c:v>
                </c:pt>
                <c:pt idx="12">
                  <c:v>35000</c:v>
                </c:pt>
                <c:pt idx="13">
                  <c:v>195000</c:v>
                </c:pt>
                <c:pt idx="14">
                  <c:v>25000</c:v>
                </c:pt>
                <c:pt idx="15">
                  <c:v>25000</c:v>
                </c:pt>
                <c:pt idx="16">
                  <c:v>5000</c:v>
                </c:pt>
                <c:pt idx="17">
                  <c:v>35000</c:v>
                </c:pt>
                <c:pt idx="18">
                  <c:v>15868</c:v>
                </c:pt>
                <c:pt idx="19">
                  <c:v>0</c:v>
                </c:pt>
                <c:pt idx="20">
                  <c:v>12500</c:v>
                </c:pt>
                <c:pt idx="21">
                  <c:v>15685</c:v>
                </c:pt>
                <c:pt idx="22">
                  <c:v>6500</c:v>
                </c:pt>
                <c:pt idx="23">
                  <c:v>35000</c:v>
                </c:pt>
                <c:pt idx="24">
                  <c:v>12500</c:v>
                </c:pt>
                <c:pt idx="25">
                  <c:v>54000</c:v>
                </c:pt>
                <c:pt idx="26">
                  <c:v>0</c:v>
                </c:pt>
                <c:pt idx="27">
                  <c:v>450000</c:v>
                </c:pt>
                <c:pt idx="28">
                  <c:v>90000</c:v>
                </c:pt>
                <c:pt idx="29">
                  <c:v>850000</c:v>
                </c:pt>
                <c:pt idx="30">
                  <c:v>125000</c:v>
                </c:pt>
                <c:pt idx="31">
                  <c:v>56800</c:v>
                </c:pt>
                <c:pt idx="32">
                  <c:v>25000</c:v>
                </c:pt>
                <c:pt idx="33">
                  <c:v>55000</c:v>
                </c:pt>
                <c:pt idx="34">
                  <c:v>10000</c:v>
                </c:pt>
                <c:pt idx="35">
                  <c:v>0</c:v>
                </c:pt>
                <c:pt idx="36">
                  <c:v>30000</c:v>
                </c:pt>
                <c:pt idx="37">
                  <c:v>12600</c:v>
                </c:pt>
                <c:pt idx="38">
                  <c:v>11000</c:v>
                </c:pt>
                <c:pt idx="39">
                  <c:v>0</c:v>
                </c:pt>
                <c:pt idx="40">
                  <c:v>55000</c:v>
                </c:pt>
                <c:pt idx="41">
                  <c:v>22000</c:v>
                </c:pt>
                <c:pt idx="42">
                  <c:v>30000</c:v>
                </c:pt>
                <c:pt idx="43">
                  <c:v>25000</c:v>
                </c:pt>
                <c:pt idx="44">
                  <c:v>5685</c:v>
                </c:pt>
                <c:pt idx="45">
                  <c:v>35000</c:v>
                </c:pt>
                <c:pt idx="46">
                  <c:v>25000</c:v>
                </c:pt>
                <c:pt idx="47">
                  <c:v>44000</c:v>
                </c:pt>
                <c:pt idx="48">
                  <c:v>24000</c:v>
                </c:pt>
                <c:pt idx="49">
                  <c:v>0</c:v>
                </c:pt>
                <c:pt idx="50">
                  <c:v>11500</c:v>
                </c:pt>
                <c:pt idx="51">
                  <c:v>5000</c:v>
                </c:pt>
                <c:pt idx="52">
                  <c:v>3500</c:v>
                </c:pt>
                <c:pt idx="53">
                  <c:v>50000</c:v>
                </c:pt>
                <c:pt idx="54">
                  <c:v>38500</c:v>
                </c:pt>
                <c:pt idx="55">
                  <c:v>22500</c:v>
                </c:pt>
                <c:pt idx="56">
                  <c:v>45000</c:v>
                </c:pt>
                <c:pt idx="57">
                  <c:v>180000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E8A-B81F-1160D889AAF6}"/>
            </c:ext>
          </c:extLst>
        </c:ser>
        <c:ser>
          <c:idx val="1"/>
          <c:order val="1"/>
          <c:tx>
            <c:strRef>
              <c:f>'02. Previsão de Despesas'!$H$9</c:f>
              <c:strCache>
                <c:ptCount val="1"/>
                <c:pt idx="0">
                  <c:v>Pagamento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'02. Previsão de Despesas'!$F$10:$F$67</c:f>
              <c:strCache>
                <c:ptCount val="58"/>
                <c:pt idx="0">
                  <c:v>Cerimonia cívil</c:v>
                </c:pt>
                <c:pt idx="1">
                  <c:v>Cerimonia Religiosa</c:v>
                </c:pt>
                <c:pt idx="2">
                  <c:v>Outros(as)</c:v>
                </c:pt>
                <c:pt idx="3">
                  <c:v>Anel de noivado</c:v>
                </c:pt>
                <c:pt idx="4">
                  <c:v>Alianças</c:v>
                </c:pt>
                <c:pt idx="5">
                  <c:v>Vestido de noiva</c:v>
                </c:pt>
                <c:pt idx="6">
                  <c:v>Véu/coroa</c:v>
                </c:pt>
                <c:pt idx="7">
                  <c:v>Sapatos</c:v>
                </c:pt>
                <c:pt idx="8">
                  <c:v>Jóias</c:v>
                </c:pt>
                <c:pt idx="9">
                  <c:v>Liga</c:v>
                </c:pt>
                <c:pt idx="10">
                  <c:v>Meias</c:v>
                </c:pt>
                <c:pt idx="11">
                  <c:v>Roupa do noivo</c:v>
                </c:pt>
                <c:pt idx="12">
                  <c:v>Sapatos do noivo</c:v>
                </c:pt>
                <c:pt idx="13">
                  <c:v>Roupa para as damas/damos </c:v>
                </c:pt>
                <c:pt idx="14">
                  <c:v>Outros</c:v>
                </c:pt>
                <c:pt idx="15">
                  <c:v>Aluguer da sala</c:v>
                </c:pt>
                <c:pt idx="16">
                  <c:v>Decoração </c:v>
                </c:pt>
                <c:pt idx="17">
                  <c:v>Aluguer da Viatura</c:v>
                </c:pt>
                <c:pt idx="18">
                  <c:v>Serviço de Buffet</c:v>
                </c:pt>
                <c:pt idx="19">
                  <c:v>Música</c:v>
                </c:pt>
                <c:pt idx="20">
                  <c:v>Flores</c:v>
                </c:pt>
                <c:pt idx="21">
                  <c:v>Outros</c:v>
                </c:pt>
                <c:pt idx="22">
                  <c:v>Decoração da igreja/lugares</c:v>
                </c:pt>
                <c:pt idx="23">
                  <c:v>Aluguer da Viatura</c:v>
                </c:pt>
                <c:pt idx="24">
                  <c:v>Flores</c:v>
                </c:pt>
                <c:pt idx="25">
                  <c:v>Grupo coral /músicos</c:v>
                </c:pt>
                <c:pt idx="26">
                  <c:v>Outros</c:v>
                </c:pt>
                <c:pt idx="27">
                  <c:v>Aluguer do salão</c:v>
                </c:pt>
                <c:pt idx="28">
                  <c:v>Decoração</c:v>
                </c:pt>
                <c:pt idx="29">
                  <c:v>Buffet / Alimentação</c:v>
                </c:pt>
                <c:pt idx="30">
                  <c:v>Bebidas</c:v>
                </c:pt>
                <c:pt idx="31">
                  <c:v>Mesas e cadeiras</c:v>
                </c:pt>
                <c:pt idx="32">
                  <c:v>Bolo da noiva</c:v>
                </c:pt>
                <c:pt idx="33">
                  <c:v>DJ</c:v>
                </c:pt>
                <c:pt idx="34">
                  <c:v>Músicos</c:v>
                </c:pt>
                <c:pt idx="35">
                  <c:v>Fogo de artifício / efeitos especiais</c:v>
                </c:pt>
                <c:pt idx="36">
                  <c:v>Garçons e empregados</c:v>
                </c:pt>
                <c:pt idx="37">
                  <c:v>Guardanapos do copo de água</c:v>
                </c:pt>
                <c:pt idx="38">
                  <c:v>Convites</c:v>
                </c:pt>
                <c:pt idx="39">
                  <c:v>Outros</c:v>
                </c:pt>
                <c:pt idx="40">
                  <c:v>Convidados</c:v>
                </c:pt>
                <c:pt idx="41">
                  <c:v>Padrinhos</c:v>
                </c:pt>
                <c:pt idx="42">
                  <c:v>Pais</c:v>
                </c:pt>
                <c:pt idx="43">
                  <c:v>Familiares</c:v>
                </c:pt>
                <c:pt idx="44">
                  <c:v>Outros</c:v>
                </c:pt>
                <c:pt idx="45">
                  <c:v>Fotografias</c:v>
                </c:pt>
                <c:pt idx="46">
                  <c:v>Filmagens</c:v>
                </c:pt>
                <c:pt idx="47">
                  <c:v>Impressões de Album</c:v>
                </c:pt>
                <c:pt idx="48">
                  <c:v>Reprodução do Vídeo</c:v>
                </c:pt>
                <c:pt idx="49">
                  <c:v>Oferta para a igreja</c:v>
                </c:pt>
                <c:pt idx="50">
                  <c:v>Despesas com a igreja/instalações da cerimónia</c:v>
                </c:pt>
                <c:pt idx="51">
                  <c:v>Mestre de cerimónia</c:v>
                </c:pt>
                <c:pt idx="52">
                  <c:v>Jantar de ensaio</c:v>
                </c:pt>
                <c:pt idx="53">
                  <c:v>Festa de noivado</c:v>
                </c:pt>
                <c:pt idx="54">
                  <c:v>Marcações de beleza</c:v>
                </c:pt>
                <c:pt idx="55">
                  <c:v>Despedida de solteiro/a</c:v>
                </c:pt>
                <c:pt idx="56">
                  <c:v>Quartos de hotel</c:v>
                </c:pt>
                <c:pt idx="57">
                  <c:v>Lua de Mel</c:v>
                </c:pt>
              </c:strCache>
            </c:strRef>
          </c:cat>
          <c:val>
            <c:numRef>
              <c:f>'02. Previsão de Despesas'!$H$10:$H$67</c:f>
              <c:numCache>
                <c:formatCode>#,##0.00\ _€</c:formatCode>
                <c:ptCount val="58"/>
                <c:pt idx="0">
                  <c:v>3100</c:v>
                </c:pt>
                <c:pt idx="1">
                  <c:v>1850</c:v>
                </c:pt>
                <c:pt idx="2">
                  <c:v>0</c:v>
                </c:pt>
                <c:pt idx="3">
                  <c:v>65000</c:v>
                </c:pt>
                <c:pt idx="4">
                  <c:v>250000</c:v>
                </c:pt>
                <c:pt idx="5">
                  <c:v>260000</c:v>
                </c:pt>
                <c:pt idx="6">
                  <c:v>11500</c:v>
                </c:pt>
                <c:pt idx="7">
                  <c:v>42500</c:v>
                </c:pt>
                <c:pt idx="8">
                  <c:v>21500</c:v>
                </c:pt>
                <c:pt idx="9">
                  <c:v>3500</c:v>
                </c:pt>
                <c:pt idx="10">
                  <c:v>2850</c:v>
                </c:pt>
                <c:pt idx="11">
                  <c:v>185000</c:v>
                </c:pt>
                <c:pt idx="12">
                  <c:v>28500</c:v>
                </c:pt>
                <c:pt idx="13">
                  <c:v>165800</c:v>
                </c:pt>
                <c:pt idx="14">
                  <c:v>0</c:v>
                </c:pt>
                <c:pt idx="15">
                  <c:v>20000</c:v>
                </c:pt>
                <c:pt idx="16">
                  <c:v>4500</c:v>
                </c:pt>
                <c:pt idx="17">
                  <c:v>45000</c:v>
                </c:pt>
                <c:pt idx="18">
                  <c:v>12500</c:v>
                </c:pt>
                <c:pt idx="19">
                  <c:v>0</c:v>
                </c:pt>
                <c:pt idx="20">
                  <c:v>3500</c:v>
                </c:pt>
                <c:pt idx="21">
                  <c:v>25800</c:v>
                </c:pt>
                <c:pt idx="22">
                  <c:v>10500</c:v>
                </c:pt>
                <c:pt idx="23">
                  <c:v>45000</c:v>
                </c:pt>
                <c:pt idx="24">
                  <c:v>13500</c:v>
                </c:pt>
                <c:pt idx="25">
                  <c:v>69000</c:v>
                </c:pt>
                <c:pt idx="26">
                  <c:v>0</c:v>
                </c:pt>
                <c:pt idx="27">
                  <c:v>380000</c:v>
                </c:pt>
                <c:pt idx="28">
                  <c:v>76000</c:v>
                </c:pt>
                <c:pt idx="29">
                  <c:v>1250000</c:v>
                </c:pt>
                <c:pt idx="30">
                  <c:v>450000</c:v>
                </c:pt>
                <c:pt idx="31">
                  <c:v>30000</c:v>
                </c:pt>
                <c:pt idx="32">
                  <c:v>35500</c:v>
                </c:pt>
                <c:pt idx="33">
                  <c:v>45000</c:v>
                </c:pt>
                <c:pt idx="34">
                  <c:v>0</c:v>
                </c:pt>
                <c:pt idx="35">
                  <c:v>0</c:v>
                </c:pt>
                <c:pt idx="36">
                  <c:v>25000</c:v>
                </c:pt>
                <c:pt idx="37">
                  <c:v>0</c:v>
                </c:pt>
                <c:pt idx="38">
                  <c:v>12500</c:v>
                </c:pt>
                <c:pt idx="39">
                  <c:v>0</c:v>
                </c:pt>
                <c:pt idx="40">
                  <c:v>35000</c:v>
                </c:pt>
                <c:pt idx="41">
                  <c:v>11500</c:v>
                </c:pt>
                <c:pt idx="42">
                  <c:v>25000</c:v>
                </c:pt>
                <c:pt idx="43">
                  <c:v>18500</c:v>
                </c:pt>
                <c:pt idx="44">
                  <c:v>0</c:v>
                </c:pt>
                <c:pt idx="45">
                  <c:v>35000</c:v>
                </c:pt>
                <c:pt idx="46">
                  <c:v>25000</c:v>
                </c:pt>
                <c:pt idx="47">
                  <c:v>38500</c:v>
                </c:pt>
                <c:pt idx="48">
                  <c:v>0</c:v>
                </c:pt>
                <c:pt idx="49">
                  <c:v>50000</c:v>
                </c:pt>
                <c:pt idx="50">
                  <c:v>12500</c:v>
                </c:pt>
                <c:pt idx="51">
                  <c:v>0</c:v>
                </c:pt>
                <c:pt idx="52">
                  <c:v>0</c:v>
                </c:pt>
                <c:pt idx="53">
                  <c:v>85000</c:v>
                </c:pt>
                <c:pt idx="54">
                  <c:v>25800</c:v>
                </c:pt>
                <c:pt idx="55">
                  <c:v>0</c:v>
                </c:pt>
                <c:pt idx="56">
                  <c:v>48500</c:v>
                </c:pt>
                <c:pt idx="57">
                  <c:v>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E8A-B81F-1160D889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213647"/>
        <c:axId val="762208655"/>
      </c:barChart>
      <c:catAx>
        <c:axId val="762213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762208655"/>
        <c:crosses val="autoZero"/>
        <c:auto val="1"/>
        <c:lblAlgn val="ctr"/>
        <c:lblOffset val="100"/>
        <c:noMultiLvlLbl val="0"/>
      </c:catAx>
      <c:valAx>
        <c:axId val="762208655"/>
        <c:scaling>
          <c:orientation val="minMax"/>
        </c:scaling>
        <c:delete val="0"/>
        <c:axPos val="b"/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76221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b="1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Orçamento</a:t>
            </a:r>
            <a:r>
              <a:rPr lang="pt-PT" b="1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</a:rPr>
              <a:t> Vs Pagamentos por Categorias</a:t>
            </a:r>
            <a:endParaRPr lang="pt-PT" b="1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'03. Resumo'!$C$5</c:f>
              <c:strCache>
                <c:ptCount val="1"/>
                <c:pt idx="0">
                  <c:v>Orçamento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'03. Resumo'!$B$6:$B$13</c:f>
              <c:strCache>
                <c:ptCount val="8"/>
                <c:pt idx="0">
                  <c:v>Documentação</c:v>
                </c:pt>
                <c:pt idx="1">
                  <c:v>Roupas e Acessórios</c:v>
                </c:pt>
                <c:pt idx="2">
                  <c:v>Cerimonia Cívil</c:v>
                </c:pt>
                <c:pt idx="3">
                  <c:v>Cerimonia Religiosa</c:v>
                </c:pt>
                <c:pt idx="4">
                  <c:v>Festa</c:v>
                </c:pt>
                <c:pt idx="5">
                  <c:v>Brindes</c:v>
                </c:pt>
                <c:pt idx="6">
                  <c:v>Imagens (Vídeo e Fotos )</c:v>
                </c:pt>
                <c:pt idx="7">
                  <c:v>Outras Despesas</c:v>
                </c:pt>
              </c:strCache>
            </c:strRef>
          </c:cat>
          <c:val>
            <c:numRef>
              <c:f>'03. Resumo'!$C$6:$C$13</c:f>
              <c:numCache>
                <c:formatCode>#,##0.00</c:formatCode>
                <c:ptCount val="8"/>
                <c:pt idx="0">
                  <c:v>5350</c:v>
                </c:pt>
                <c:pt idx="1">
                  <c:v>1146500</c:v>
                </c:pt>
                <c:pt idx="2">
                  <c:v>109053</c:v>
                </c:pt>
                <c:pt idx="3">
                  <c:v>108000</c:v>
                </c:pt>
                <c:pt idx="4">
                  <c:v>1715400</c:v>
                </c:pt>
                <c:pt idx="5">
                  <c:v>137685</c:v>
                </c:pt>
                <c:pt idx="6">
                  <c:v>128000</c:v>
                </c:pt>
                <c:pt idx="7">
                  <c:v>356000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8-4A2D-B081-AC386AB1CB2E}"/>
            </c:ext>
          </c:extLst>
        </c:ser>
        <c:ser>
          <c:idx val="1"/>
          <c:order val="1"/>
          <c:tx>
            <c:strRef>
              <c:f>'03. Resumo'!$D$5</c:f>
              <c:strCache>
                <c:ptCount val="1"/>
                <c:pt idx="0">
                  <c:v>Pagamento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'03. Resumo'!$B$6:$B$13</c:f>
              <c:strCache>
                <c:ptCount val="8"/>
                <c:pt idx="0">
                  <c:v>Documentação</c:v>
                </c:pt>
                <c:pt idx="1">
                  <c:v>Roupas e Acessórios</c:v>
                </c:pt>
                <c:pt idx="2">
                  <c:v>Cerimonia Cívil</c:v>
                </c:pt>
                <c:pt idx="3">
                  <c:v>Cerimonia Religiosa</c:v>
                </c:pt>
                <c:pt idx="4">
                  <c:v>Festa</c:v>
                </c:pt>
                <c:pt idx="5">
                  <c:v>Brindes</c:v>
                </c:pt>
                <c:pt idx="6">
                  <c:v>Imagens (Vídeo e Fotos )</c:v>
                </c:pt>
                <c:pt idx="7">
                  <c:v>Outras Despesas</c:v>
                </c:pt>
              </c:strCache>
            </c:strRef>
          </c:cat>
          <c:val>
            <c:numRef>
              <c:f>'03. Resumo'!$D$6:$D$13</c:f>
              <c:numCache>
                <c:formatCode>#,##0.00</c:formatCode>
                <c:ptCount val="8"/>
                <c:pt idx="0">
                  <c:v>4950</c:v>
                </c:pt>
                <c:pt idx="1">
                  <c:v>1036150</c:v>
                </c:pt>
                <c:pt idx="2">
                  <c:v>111300</c:v>
                </c:pt>
                <c:pt idx="3">
                  <c:v>138000</c:v>
                </c:pt>
                <c:pt idx="4">
                  <c:v>2304000</c:v>
                </c:pt>
                <c:pt idx="5">
                  <c:v>90000</c:v>
                </c:pt>
                <c:pt idx="6">
                  <c:v>98500</c:v>
                </c:pt>
                <c:pt idx="7">
                  <c:v>471800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8-4A2D-B081-AC386AB1C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0184031"/>
        <c:axId val="830184447"/>
      </c:barChart>
      <c:catAx>
        <c:axId val="8301840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pt-PT"/>
          </a:p>
        </c:txPr>
        <c:crossAx val="830184447"/>
        <c:crosses val="autoZero"/>
        <c:auto val="1"/>
        <c:lblAlgn val="ctr"/>
        <c:lblOffset val="100"/>
        <c:noMultiLvlLbl val="0"/>
      </c:catAx>
      <c:valAx>
        <c:axId val="830184447"/>
        <c:scaling>
          <c:orientation val="minMax"/>
        </c:scaling>
        <c:delete val="0"/>
        <c:axPos val="b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83018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20</xdr:row>
      <xdr:rowOff>28575</xdr:rowOff>
    </xdr:from>
    <xdr:to>
      <xdr:col>15</xdr:col>
      <xdr:colOff>895350</xdr:colOff>
      <xdr:row>41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E05D00-5CF9-4402-A0B2-DA0F4AA66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20</xdr:row>
      <xdr:rowOff>176211</xdr:rowOff>
    </xdr:from>
    <xdr:to>
      <xdr:col>5</xdr:col>
      <xdr:colOff>1219201</xdr:colOff>
      <xdr:row>37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FF9539-185C-4ABA-A415-3BC0632A1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P43"/>
  <sheetViews>
    <sheetView tabSelected="1" workbookViewId="0">
      <selection activeCell="B19" sqref="B19"/>
    </sheetView>
  </sheetViews>
  <sheetFormatPr defaultColWidth="0" defaultRowHeight="14.25" customHeight="1" zeroHeight="1" x14ac:dyDescent="0.2"/>
  <cols>
    <col min="1" max="1" width="15.5703125" style="42" customWidth="1"/>
    <col min="2" max="14" width="10.28515625" style="42" customWidth="1"/>
    <col min="15" max="15" width="24.28515625" style="42" customWidth="1"/>
    <col min="16" max="16" width="0" style="42" hidden="1"/>
    <col min="17" max="16384" width="10.28515625" style="42" hidden="1"/>
  </cols>
  <sheetData>
    <row r="1" spans="1:14" ht="41.25" customHeight="1" x14ac:dyDescent="0.2">
      <c r="A1" s="95"/>
      <c r="I1" s="86"/>
      <c r="J1" s="86"/>
      <c r="K1" s="87"/>
      <c r="L1" s="88"/>
      <c r="M1" s="88"/>
      <c r="N1" s="88"/>
    </row>
    <row r="2" spans="1:14" ht="14.25" customHeight="1" x14ac:dyDescent="0.2">
      <c r="B2" s="89" t="s">
        <v>86</v>
      </c>
      <c r="C2" s="89"/>
      <c r="D2" s="89"/>
      <c r="E2" s="89"/>
      <c r="F2" s="89"/>
      <c r="G2" s="89"/>
      <c r="H2" s="89"/>
      <c r="I2" s="89"/>
      <c r="K2" s="90"/>
      <c r="L2" s="91"/>
      <c r="M2" s="92"/>
      <c r="N2" s="93"/>
    </row>
    <row r="3" spans="1:14" x14ac:dyDescent="0.2">
      <c r="B3" s="95" t="s">
        <v>87</v>
      </c>
    </row>
    <row r="4" spans="1:14" x14ac:dyDescent="0.2">
      <c r="B4" s="94" t="s">
        <v>88</v>
      </c>
    </row>
    <row r="5" spans="1:14" x14ac:dyDescent="0.2">
      <c r="B5" s="95" t="s">
        <v>95</v>
      </c>
    </row>
    <row r="6" spans="1:14" x14ac:dyDescent="0.2">
      <c r="B6" s="95" t="s">
        <v>89</v>
      </c>
    </row>
    <row r="7" spans="1:14" x14ac:dyDescent="0.2">
      <c r="B7" s="95" t="s">
        <v>96</v>
      </c>
    </row>
    <row r="8" spans="1:14" x14ac:dyDescent="0.2">
      <c r="B8" s="95"/>
    </row>
    <row r="9" spans="1:14" x14ac:dyDescent="0.2">
      <c r="B9" s="94" t="s">
        <v>97</v>
      </c>
    </row>
    <row r="10" spans="1:14" x14ac:dyDescent="0.2">
      <c r="B10" s="111" t="s">
        <v>90</v>
      </c>
    </row>
    <row r="11" spans="1:14" x14ac:dyDescent="0.2">
      <c r="B11" s="112" t="s">
        <v>99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4" x14ac:dyDescent="0.2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1:14" x14ac:dyDescent="0.2">
      <c r="B13" s="111" t="s">
        <v>91</v>
      </c>
    </row>
    <row r="14" spans="1:14" x14ac:dyDescent="0.2">
      <c r="B14" s="95"/>
    </row>
    <row r="15" spans="1:14" x14ac:dyDescent="0.2">
      <c r="B15" s="95"/>
    </row>
    <row r="16" spans="1:14" x14ac:dyDescent="0.2">
      <c r="B16" s="94" t="s">
        <v>98</v>
      </c>
    </row>
    <row r="17" spans="2:14" x14ac:dyDescent="0.2">
      <c r="B17" s="95" t="s">
        <v>92</v>
      </c>
    </row>
    <row r="18" spans="2:14" x14ac:dyDescent="0.2">
      <c r="B18" s="95" t="s">
        <v>93</v>
      </c>
    </row>
    <row r="19" spans="2:14" x14ac:dyDescent="0.2">
      <c r="B19" s="95" t="s">
        <v>94</v>
      </c>
    </row>
    <row r="20" spans="2:14" hidden="1" x14ac:dyDescent="0.2">
      <c r="B20" s="95"/>
    </row>
    <row r="21" spans="2:14" hidden="1" x14ac:dyDescent="0.2">
      <c r="B21" s="95"/>
    </row>
    <row r="22" spans="2:14" hidden="1" x14ac:dyDescent="0.2">
      <c r="B22" s="9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2:14" hidden="1" x14ac:dyDescent="0.2">
      <c r="B23" s="95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5" spans="2:14" hidden="1" x14ac:dyDescent="0.2">
      <c r="B25" s="96"/>
    </row>
    <row r="26" spans="2:14" hidden="1" x14ac:dyDescent="0.2">
      <c r="B26" s="95"/>
    </row>
    <row r="27" spans="2:14" hidden="1" x14ac:dyDescent="0.2">
      <c r="B27" s="95"/>
    </row>
    <row r="28" spans="2:14" hidden="1" x14ac:dyDescent="0.2">
      <c r="B28" s="95"/>
      <c r="L28" s="114"/>
    </row>
    <row r="29" spans="2:14" hidden="1" x14ac:dyDescent="0.2">
      <c r="B29" s="95"/>
    </row>
    <row r="30" spans="2:14" hidden="1" x14ac:dyDescent="0.2">
      <c r="B30" s="95"/>
    </row>
    <row r="31" spans="2:14" hidden="1" x14ac:dyDescent="0.2">
      <c r="B31" s="95"/>
    </row>
    <row r="32" spans="2:14" hidden="1" x14ac:dyDescent="0.2">
      <c r="B32" s="95"/>
    </row>
    <row r="33" spans="2:15" hidden="1" x14ac:dyDescent="0.2">
      <c r="B33" s="95"/>
    </row>
    <row r="34" spans="2:15" hidden="1" x14ac:dyDescent="0.2">
      <c r="B34" s="95"/>
    </row>
    <row r="35" spans="2:15" hidden="1" x14ac:dyDescent="0.2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100"/>
    </row>
    <row r="37" spans="2:15" ht="35.25" hidden="1" customHeight="1" x14ac:dyDescent="0.2">
      <c r="B37" s="96"/>
      <c r="C37" s="95"/>
      <c r="D37" s="95"/>
    </row>
    <row r="38" spans="2:15" hidden="1" x14ac:dyDescent="0.2">
      <c r="B38" s="101"/>
      <c r="C38" s="102"/>
      <c r="D38" s="103"/>
      <c r="E38" s="102"/>
      <c r="F38" s="102"/>
      <c r="G38" s="102"/>
      <c r="H38" s="102"/>
      <c r="I38" s="102"/>
      <c r="J38" s="102"/>
      <c r="K38" s="102"/>
      <c r="L38" s="102"/>
      <c r="M38" s="102"/>
      <c r="N38" s="104"/>
    </row>
    <row r="39" spans="2:15" hidden="1" x14ac:dyDescent="0.2">
      <c r="B39" s="105"/>
      <c r="C39" s="95"/>
      <c r="D39" s="95"/>
      <c r="N39" s="106"/>
    </row>
    <row r="40" spans="2:15" hidden="1" x14ac:dyDescent="0.2">
      <c r="B40" s="105"/>
      <c r="D40" s="95"/>
      <c r="N40" s="106"/>
    </row>
    <row r="41" spans="2:15" hidden="1" x14ac:dyDescent="0.2"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9"/>
    </row>
    <row r="43" spans="2:15" hidden="1" x14ac:dyDescent="0.2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</sheetData>
  <mergeCells count="5">
    <mergeCell ref="K1:N1"/>
    <mergeCell ref="B2:I2"/>
    <mergeCell ref="B35:N35"/>
    <mergeCell ref="B43:O43"/>
    <mergeCell ref="B11:M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1"/>
  <sheetViews>
    <sheetView topLeftCell="B9" workbookViewId="0">
      <selection activeCell="F9" sqref="F9:H67"/>
    </sheetView>
  </sheetViews>
  <sheetFormatPr defaultRowHeight="15.75" x14ac:dyDescent="0.2"/>
  <cols>
    <col min="1" max="1" width="28" style="3" customWidth="1"/>
    <col min="2" max="2" width="19.28515625" style="4" customWidth="1"/>
    <col min="3" max="3" width="24.7109375" style="4" bestFit="1" customWidth="1"/>
    <col min="4" max="4" width="15.5703125" style="3" bestFit="1" customWidth="1"/>
    <col min="5" max="5" width="21.7109375" style="3" bestFit="1" customWidth="1"/>
    <col min="6" max="6" width="18.85546875" style="3" bestFit="1" customWidth="1"/>
    <col min="7" max="8" width="14.42578125" style="3" bestFit="1" customWidth="1"/>
    <col min="9" max="9" width="13.5703125" style="3" bestFit="1" customWidth="1"/>
    <col min="10" max="16384" width="9.140625" style="3"/>
  </cols>
  <sheetData>
    <row r="1" spans="1:11" ht="11.25" customHeight="1" x14ac:dyDescent="0.2"/>
    <row r="2" spans="1:11" ht="22.5" x14ac:dyDescent="0.2">
      <c r="A2" s="5"/>
      <c r="B2" s="5"/>
      <c r="C2" s="5"/>
      <c r="D2" s="5"/>
      <c r="E2" s="5"/>
    </row>
    <row r="3" spans="1:11" ht="14.25" x14ac:dyDescent="0.2">
      <c r="A3" s="6"/>
      <c r="D3" s="6"/>
      <c r="E3" s="6"/>
    </row>
    <row r="4" spans="1:11" ht="14.25" x14ac:dyDescent="0.2">
      <c r="A4" s="6"/>
      <c r="D4" s="6"/>
      <c r="E4" s="6"/>
    </row>
    <row r="5" spans="1:11" x14ac:dyDescent="0.2">
      <c r="A5" s="15">
        <f>+'02. Inserir os dados aqui'!A5</f>
        <v>0</v>
      </c>
      <c r="B5" s="15" t="str">
        <f>+'02. Inserir os dados aqui'!B5</f>
        <v>Orçamento</v>
      </c>
      <c r="C5" s="15" t="str">
        <f>+'02. Inserir os dados aqui'!C5</f>
        <v xml:space="preserve">Pagamento </v>
      </c>
      <c r="D5" s="15" t="str">
        <f>+'02. Inserir os dados aqui'!D5</f>
        <v>Por Pagar</v>
      </c>
      <c r="E5" s="9"/>
    </row>
    <row r="6" spans="1:11" x14ac:dyDescent="0.2">
      <c r="A6" s="15" t="str">
        <f>+'02. Inserir os dados aqui'!A6</f>
        <v>TOTAL</v>
      </c>
      <c r="B6" s="15">
        <f>+'02. Inserir os dados aqui'!B6</f>
        <v>3705988</v>
      </c>
      <c r="C6" s="15">
        <f>+'02. Inserir os dados aqui'!C6</f>
        <v>4254700</v>
      </c>
      <c r="D6" s="15">
        <f>+'02. Inserir os dados aqui'!D6</f>
        <v>-548712</v>
      </c>
      <c r="E6" s="8"/>
    </row>
    <row r="7" spans="1:11" x14ac:dyDescent="0.2">
      <c r="A7" s="15"/>
      <c r="B7" s="15"/>
      <c r="C7" s="15"/>
      <c r="D7" s="15"/>
      <c r="E7" s="6"/>
    </row>
    <row r="8" spans="1:11" ht="6" customHeight="1" x14ac:dyDescent="0.2">
      <c r="A8" s="15"/>
      <c r="B8" s="15"/>
      <c r="C8" s="15"/>
      <c r="D8" s="15"/>
      <c r="E8" s="6"/>
    </row>
    <row r="9" spans="1:11" x14ac:dyDescent="0.2">
      <c r="A9" s="15" t="str">
        <f>+'02. Inserir os dados aqui'!A9</f>
        <v>Documentação</v>
      </c>
      <c r="B9" s="15" t="str">
        <f>+'02. Inserir os dados aqui'!B9</f>
        <v>Orçamento</v>
      </c>
      <c r="C9" s="15" t="str">
        <f>+'02. Inserir os dados aqui'!C9</f>
        <v xml:space="preserve">Pagamento </v>
      </c>
      <c r="D9" s="15" t="str">
        <f>+'02. Inserir os dados aqui'!D9</f>
        <v>Por Pagar</v>
      </c>
      <c r="E9" s="6"/>
      <c r="F9" s="3" t="s">
        <v>67</v>
      </c>
      <c r="G9" s="3" t="str">
        <f>+B9</f>
        <v>Orçamento</v>
      </c>
      <c r="H9" s="3" t="str">
        <f t="shared" ref="H9:I9" si="0">+C9</f>
        <v xml:space="preserve">Pagamento </v>
      </c>
      <c r="I9" s="3" t="str">
        <f t="shared" si="0"/>
        <v>Por Pagar</v>
      </c>
    </row>
    <row r="10" spans="1:11" x14ac:dyDescent="0.2">
      <c r="A10" s="15" t="str">
        <f>+'02. Inserir os dados aqui'!A10</f>
        <v>Cerimonia cívil</v>
      </c>
      <c r="B10" s="15">
        <f>+'02. Inserir os dados aqui'!B10</f>
        <v>3500</v>
      </c>
      <c r="C10" s="15">
        <f>+'02. Inserir os dados aqui'!C10</f>
        <v>3100</v>
      </c>
      <c r="D10" s="15">
        <f>+'02. Inserir os dados aqui'!D10</f>
        <v>400</v>
      </c>
      <c r="E10" s="6"/>
      <c r="F10" s="3" t="str">
        <f>+A10</f>
        <v>Cerimonia cívil</v>
      </c>
      <c r="G10" s="3">
        <f t="shared" ref="G10:J12" si="1">+B10</f>
        <v>3500</v>
      </c>
      <c r="H10" s="3">
        <f t="shared" si="1"/>
        <v>3100</v>
      </c>
      <c r="I10" s="3">
        <f t="shared" si="1"/>
        <v>400</v>
      </c>
      <c r="K10" s="3" t="str">
        <f>+F10</f>
        <v>Cerimonia cívil</v>
      </c>
    </row>
    <row r="11" spans="1:11" x14ac:dyDescent="0.2">
      <c r="A11" s="15" t="str">
        <f>+'02. Inserir os dados aqui'!A11</f>
        <v>Cerimonia Religiosa</v>
      </c>
      <c r="B11" s="15">
        <f>+'02. Inserir os dados aqui'!B11</f>
        <v>1850</v>
      </c>
      <c r="C11" s="15">
        <f>+'02. Inserir os dados aqui'!C11</f>
        <v>1850</v>
      </c>
      <c r="D11" s="15">
        <f>+'02. Inserir os dados aqui'!D11</f>
        <v>0</v>
      </c>
      <c r="E11" s="6"/>
      <c r="F11" s="3" t="str">
        <f t="shared" ref="F11:F12" si="2">+A11</f>
        <v>Cerimonia Religiosa</v>
      </c>
      <c r="G11" s="3">
        <f t="shared" si="1"/>
        <v>1850</v>
      </c>
      <c r="H11" s="3">
        <f t="shared" si="1"/>
        <v>1850</v>
      </c>
      <c r="I11" s="3">
        <f t="shared" si="1"/>
        <v>0</v>
      </c>
      <c r="K11" s="3" t="str">
        <f t="shared" ref="K11:K67" si="3">+F11</f>
        <v>Cerimonia Religiosa</v>
      </c>
    </row>
    <row r="12" spans="1:11" x14ac:dyDescent="0.2">
      <c r="A12" s="15" t="str">
        <f>+'02. Inserir os dados aqui'!A12</f>
        <v>Outros(as)</v>
      </c>
      <c r="B12" s="15">
        <f>+'02. Inserir os dados aqui'!B12</f>
        <v>0</v>
      </c>
      <c r="C12" s="15">
        <f>+'02. Inserir os dados aqui'!C12</f>
        <v>0</v>
      </c>
      <c r="D12" s="15">
        <f>+'02. Inserir os dados aqui'!D12</f>
        <v>0</v>
      </c>
      <c r="E12" s="6"/>
      <c r="F12" s="3" t="str">
        <f t="shared" si="2"/>
        <v>Outros(as)</v>
      </c>
      <c r="G12" s="3">
        <f t="shared" si="1"/>
        <v>0</v>
      </c>
      <c r="H12" s="3">
        <f t="shared" si="1"/>
        <v>0</v>
      </c>
      <c r="I12" s="3">
        <f t="shared" si="1"/>
        <v>0</v>
      </c>
      <c r="K12" s="3" t="str">
        <f t="shared" si="3"/>
        <v>Outros(as)</v>
      </c>
    </row>
    <row r="13" spans="1:11" x14ac:dyDescent="0.2">
      <c r="A13" s="15" t="str">
        <f>+'02. Inserir os dados aqui'!A13</f>
        <v>Subtotal</v>
      </c>
      <c r="B13" s="15">
        <f>+'02. Inserir os dados aqui'!B13</f>
        <v>5350</v>
      </c>
      <c r="C13" s="15">
        <f>+'02. Inserir os dados aqui'!C13</f>
        <v>4950</v>
      </c>
      <c r="D13" s="15">
        <f>+'02. Inserir os dados aqui'!D13</f>
        <v>400</v>
      </c>
      <c r="E13" s="6"/>
      <c r="F13" s="3" t="str">
        <f>+A16</f>
        <v>Anel de noivado</v>
      </c>
      <c r="G13" s="3">
        <f t="shared" ref="G13:I19" si="4">+B16</f>
        <v>75000</v>
      </c>
      <c r="H13" s="3">
        <f t="shared" si="4"/>
        <v>65000</v>
      </c>
      <c r="I13" s="3">
        <f t="shared" si="4"/>
        <v>10000</v>
      </c>
      <c r="K13" s="3" t="str">
        <f t="shared" si="3"/>
        <v>Anel de noivado</v>
      </c>
    </row>
    <row r="14" spans="1:11" x14ac:dyDescent="0.2">
      <c r="A14" s="15"/>
      <c r="B14" s="15"/>
      <c r="C14" s="15"/>
      <c r="D14" s="15"/>
      <c r="E14" s="6"/>
      <c r="F14" s="3" t="str">
        <f t="shared" ref="F14:F24" si="5">+A17</f>
        <v>Alianças</v>
      </c>
      <c r="G14" s="3">
        <f t="shared" si="4"/>
        <v>250000</v>
      </c>
      <c r="H14" s="3">
        <f t="shared" si="4"/>
        <v>250000</v>
      </c>
      <c r="I14" s="3">
        <f t="shared" si="4"/>
        <v>0</v>
      </c>
      <c r="K14" s="3" t="str">
        <f t="shared" si="3"/>
        <v>Alianças</v>
      </c>
    </row>
    <row r="15" spans="1:11" x14ac:dyDescent="0.2">
      <c r="A15" s="15" t="str">
        <f>+'02. Inserir os dados aqui'!A15</f>
        <v>Roupas e Acessórios</v>
      </c>
      <c r="B15" s="15" t="str">
        <f>+'02. Inserir os dados aqui'!B15</f>
        <v>Orçamento</v>
      </c>
      <c r="C15" s="15" t="str">
        <f>+'02. Inserir os dados aqui'!C15</f>
        <v xml:space="preserve">Pagamento </v>
      </c>
      <c r="D15" s="15" t="str">
        <f>+'02. Inserir os dados aqui'!D15</f>
        <v>Por Pagar</v>
      </c>
      <c r="E15" s="6"/>
      <c r="F15" s="3" t="str">
        <f t="shared" si="5"/>
        <v>Vestido de noiva</v>
      </c>
      <c r="G15" s="3">
        <f t="shared" si="4"/>
        <v>250000</v>
      </c>
      <c r="H15" s="3">
        <f t="shared" si="4"/>
        <v>260000</v>
      </c>
      <c r="I15" s="3">
        <f t="shared" si="4"/>
        <v>-10000</v>
      </c>
      <c r="K15" s="3" t="str">
        <f t="shared" si="3"/>
        <v>Vestido de noiva</v>
      </c>
    </row>
    <row r="16" spans="1:11" x14ac:dyDescent="0.2">
      <c r="A16" s="15" t="str">
        <f>+'02. Inserir os dados aqui'!A16</f>
        <v>Anel de noivado</v>
      </c>
      <c r="B16" s="15">
        <f>+'02. Inserir os dados aqui'!B16</f>
        <v>75000</v>
      </c>
      <c r="C16" s="15">
        <f>+'02. Inserir os dados aqui'!C16</f>
        <v>65000</v>
      </c>
      <c r="D16" s="15">
        <f>+'02. Inserir os dados aqui'!D16</f>
        <v>10000</v>
      </c>
      <c r="E16" s="6"/>
      <c r="F16" s="3" t="str">
        <f t="shared" si="5"/>
        <v>Véu/coroa</v>
      </c>
      <c r="G16" s="3">
        <f t="shared" si="4"/>
        <v>12500</v>
      </c>
      <c r="H16" s="3">
        <f t="shared" si="4"/>
        <v>11500</v>
      </c>
      <c r="I16" s="3">
        <f t="shared" si="4"/>
        <v>1000</v>
      </c>
      <c r="K16" s="3" t="str">
        <f t="shared" si="3"/>
        <v>Véu/coroa</v>
      </c>
    </row>
    <row r="17" spans="1:11" x14ac:dyDescent="0.2">
      <c r="A17" s="15" t="str">
        <f>+'02. Inserir os dados aqui'!A17</f>
        <v>Alianças</v>
      </c>
      <c r="B17" s="15">
        <f>+'02. Inserir os dados aqui'!B17</f>
        <v>250000</v>
      </c>
      <c r="C17" s="15">
        <f>+'02. Inserir os dados aqui'!C17</f>
        <v>250000</v>
      </c>
      <c r="D17" s="15">
        <f>+'02. Inserir os dados aqui'!D17</f>
        <v>0</v>
      </c>
      <c r="E17" s="6"/>
      <c r="F17" s="3" t="str">
        <f t="shared" si="5"/>
        <v>Sapatos</v>
      </c>
      <c r="G17" s="3">
        <f t="shared" si="4"/>
        <v>45000</v>
      </c>
      <c r="H17" s="3">
        <f t="shared" si="4"/>
        <v>42500</v>
      </c>
      <c r="I17" s="3">
        <f t="shared" si="4"/>
        <v>2500</v>
      </c>
      <c r="K17" s="3" t="str">
        <f t="shared" si="3"/>
        <v>Sapatos</v>
      </c>
    </row>
    <row r="18" spans="1:11" x14ac:dyDescent="0.2">
      <c r="A18" s="15" t="str">
        <f>+'02. Inserir os dados aqui'!A18</f>
        <v>Vestido de noiva</v>
      </c>
      <c r="B18" s="15">
        <f>+'02. Inserir os dados aqui'!B18</f>
        <v>250000</v>
      </c>
      <c r="C18" s="15">
        <f>+'02. Inserir os dados aqui'!C18</f>
        <v>260000</v>
      </c>
      <c r="D18" s="15">
        <f>+'02. Inserir os dados aqui'!D18</f>
        <v>-10000</v>
      </c>
      <c r="E18" s="6"/>
      <c r="F18" s="3" t="str">
        <f t="shared" si="5"/>
        <v>Jóias</v>
      </c>
      <c r="G18" s="3">
        <f t="shared" si="4"/>
        <v>25000</v>
      </c>
      <c r="H18" s="3">
        <f t="shared" si="4"/>
        <v>21500</v>
      </c>
      <c r="I18" s="3">
        <f t="shared" si="4"/>
        <v>3500</v>
      </c>
      <c r="K18" s="3" t="str">
        <f t="shared" si="3"/>
        <v>Jóias</v>
      </c>
    </row>
    <row r="19" spans="1:11" x14ac:dyDescent="0.2">
      <c r="A19" s="15" t="str">
        <f>+'02. Inserir os dados aqui'!A19</f>
        <v>Véu/coroa</v>
      </c>
      <c r="B19" s="15">
        <f>+'02. Inserir os dados aqui'!B19</f>
        <v>12500</v>
      </c>
      <c r="C19" s="15">
        <f>+'02. Inserir os dados aqui'!C19</f>
        <v>11500</v>
      </c>
      <c r="D19" s="15">
        <f>+'02. Inserir os dados aqui'!D19</f>
        <v>1000</v>
      </c>
      <c r="E19" s="6"/>
      <c r="F19" s="3" t="str">
        <f t="shared" si="5"/>
        <v>Liga</v>
      </c>
      <c r="G19" s="3">
        <f t="shared" si="4"/>
        <v>5500</v>
      </c>
      <c r="H19" s="3">
        <f t="shared" si="4"/>
        <v>3500</v>
      </c>
      <c r="I19" s="3">
        <f t="shared" si="4"/>
        <v>2000</v>
      </c>
      <c r="K19" s="3" t="str">
        <f t="shared" si="3"/>
        <v>Liga</v>
      </c>
    </row>
    <row r="20" spans="1:11" x14ac:dyDescent="0.2">
      <c r="A20" s="15" t="str">
        <f>+'02. Inserir os dados aqui'!A20</f>
        <v>Sapatos</v>
      </c>
      <c r="B20" s="15">
        <f>+'02. Inserir os dados aqui'!B20</f>
        <v>45000</v>
      </c>
      <c r="C20" s="15">
        <f>+'02. Inserir os dados aqui'!C20</f>
        <v>42500</v>
      </c>
      <c r="D20" s="15">
        <f>+'02. Inserir os dados aqui'!D20</f>
        <v>2500</v>
      </c>
      <c r="E20" s="6"/>
      <c r="F20" s="3" t="str">
        <f>+A23</f>
        <v>Meias</v>
      </c>
      <c r="G20" s="3">
        <f t="shared" ref="G20:I22" si="6">+B23</f>
        <v>3500</v>
      </c>
      <c r="H20" s="3">
        <f t="shared" si="6"/>
        <v>2850</v>
      </c>
      <c r="I20" s="3">
        <f t="shared" si="6"/>
        <v>650</v>
      </c>
      <c r="K20" s="3" t="str">
        <f t="shared" si="3"/>
        <v>Meias</v>
      </c>
    </row>
    <row r="21" spans="1:11" x14ac:dyDescent="0.2">
      <c r="A21" s="15" t="str">
        <f>+'02. Inserir os dados aqui'!A21</f>
        <v>Jóias</v>
      </c>
      <c r="B21" s="15">
        <f>+'02. Inserir os dados aqui'!B21</f>
        <v>25000</v>
      </c>
      <c r="C21" s="15">
        <f>+'02. Inserir os dados aqui'!C21</f>
        <v>21500</v>
      </c>
      <c r="D21" s="15">
        <f>+'02. Inserir os dados aqui'!D21</f>
        <v>3500</v>
      </c>
      <c r="E21" s="6"/>
      <c r="F21" s="3" t="str">
        <f t="shared" si="5"/>
        <v>Roupa do noivo</v>
      </c>
      <c r="G21" s="3">
        <f t="shared" si="6"/>
        <v>225000</v>
      </c>
      <c r="H21" s="3">
        <f t="shared" si="6"/>
        <v>185000</v>
      </c>
      <c r="I21" s="3">
        <f t="shared" si="6"/>
        <v>40000</v>
      </c>
      <c r="K21" s="3" t="str">
        <f t="shared" si="3"/>
        <v>Roupa do noivo</v>
      </c>
    </row>
    <row r="22" spans="1:11" x14ac:dyDescent="0.2">
      <c r="A22" s="15" t="str">
        <f>+'02. Inserir os dados aqui'!A22</f>
        <v>Liga</v>
      </c>
      <c r="B22" s="15">
        <f>+'02. Inserir os dados aqui'!B22</f>
        <v>5500</v>
      </c>
      <c r="C22" s="15">
        <f>+'02. Inserir os dados aqui'!C22</f>
        <v>3500</v>
      </c>
      <c r="D22" s="15">
        <f>+'02. Inserir os dados aqui'!D22</f>
        <v>2000</v>
      </c>
      <c r="E22" s="6"/>
      <c r="F22" s="3" t="str">
        <f t="shared" si="5"/>
        <v>Sapatos do noivo</v>
      </c>
      <c r="G22" s="3">
        <f t="shared" si="6"/>
        <v>35000</v>
      </c>
      <c r="H22" s="3">
        <f t="shared" si="6"/>
        <v>28500</v>
      </c>
      <c r="I22" s="3">
        <f t="shared" si="6"/>
        <v>6500</v>
      </c>
      <c r="K22" s="3" t="str">
        <f t="shared" si="3"/>
        <v>Sapatos do noivo</v>
      </c>
    </row>
    <row r="23" spans="1:11" x14ac:dyDescent="0.2">
      <c r="A23" s="15" t="str">
        <f>+'02. Inserir os dados aqui'!A23</f>
        <v>Meias</v>
      </c>
      <c r="B23" s="15">
        <f>+'02. Inserir os dados aqui'!B23</f>
        <v>3500</v>
      </c>
      <c r="C23" s="15">
        <f>+'02. Inserir os dados aqui'!C23</f>
        <v>2850</v>
      </c>
      <c r="D23" s="15">
        <f>+'02. Inserir os dados aqui'!D23</f>
        <v>650</v>
      </c>
      <c r="E23" s="6"/>
      <c r="F23" s="3" t="str">
        <f>+A26</f>
        <v xml:space="preserve">Roupa para as damas/damos </v>
      </c>
      <c r="G23" s="3">
        <f t="shared" ref="G23:I24" si="7">+B26</f>
        <v>195000</v>
      </c>
      <c r="H23" s="3">
        <f t="shared" si="7"/>
        <v>165800</v>
      </c>
      <c r="I23" s="3">
        <f t="shared" si="7"/>
        <v>29200</v>
      </c>
      <c r="K23" s="3" t="str">
        <f t="shared" si="3"/>
        <v xml:space="preserve">Roupa para as damas/damos </v>
      </c>
    </row>
    <row r="24" spans="1:11" x14ac:dyDescent="0.2">
      <c r="A24" s="15" t="str">
        <f>+'02. Inserir os dados aqui'!A24</f>
        <v>Roupa do noivo</v>
      </c>
      <c r="B24" s="15">
        <f>+'02. Inserir os dados aqui'!B24</f>
        <v>225000</v>
      </c>
      <c r="C24" s="15">
        <f>+'02. Inserir os dados aqui'!C24</f>
        <v>185000</v>
      </c>
      <c r="D24" s="15">
        <f>+'02. Inserir os dados aqui'!D24</f>
        <v>40000</v>
      </c>
      <c r="E24" s="6"/>
      <c r="F24" s="3" t="str">
        <f t="shared" si="5"/>
        <v>Outros</v>
      </c>
      <c r="G24" s="3">
        <f t="shared" si="7"/>
        <v>25000</v>
      </c>
      <c r="H24" s="3">
        <f t="shared" si="7"/>
        <v>0</v>
      </c>
      <c r="I24" s="3">
        <f t="shared" si="7"/>
        <v>25000</v>
      </c>
      <c r="K24" s="3" t="str">
        <f t="shared" si="3"/>
        <v>Outros</v>
      </c>
    </row>
    <row r="25" spans="1:11" x14ac:dyDescent="0.2">
      <c r="A25" s="15" t="str">
        <f>+'02. Inserir os dados aqui'!A25</f>
        <v>Sapatos do noivo</v>
      </c>
      <c r="B25" s="15">
        <f>+'02. Inserir os dados aqui'!B25</f>
        <v>35000</v>
      </c>
      <c r="C25" s="15">
        <f>+'02. Inserir os dados aqui'!C25</f>
        <v>28500</v>
      </c>
      <c r="D25" s="15">
        <f>+'02. Inserir os dados aqui'!D25</f>
        <v>6500</v>
      </c>
      <c r="E25" s="6"/>
      <c r="F25" s="3" t="str">
        <f>+A31</f>
        <v>Aluguer da sala</v>
      </c>
      <c r="G25" s="3">
        <f t="shared" ref="G25:I31" si="8">+B31</f>
        <v>25000</v>
      </c>
      <c r="H25" s="3">
        <f t="shared" si="8"/>
        <v>20000</v>
      </c>
      <c r="I25" s="3">
        <f t="shared" si="8"/>
        <v>5000</v>
      </c>
      <c r="K25" s="3" t="str">
        <f t="shared" si="3"/>
        <v>Aluguer da sala</v>
      </c>
    </row>
    <row r="26" spans="1:11" x14ac:dyDescent="0.2">
      <c r="A26" s="15" t="str">
        <f>+'02. Inserir os dados aqui'!A26</f>
        <v xml:space="preserve">Roupa para as damas/damos </v>
      </c>
      <c r="B26" s="15">
        <f>+'02. Inserir os dados aqui'!B26</f>
        <v>195000</v>
      </c>
      <c r="C26" s="15">
        <f>+'02. Inserir os dados aqui'!C26</f>
        <v>165800</v>
      </c>
      <c r="D26" s="15">
        <f>+'02. Inserir os dados aqui'!D26</f>
        <v>29200</v>
      </c>
      <c r="E26" s="6"/>
      <c r="F26" s="3" t="str">
        <f t="shared" ref="F26:F33" si="9">+A32</f>
        <v xml:space="preserve">Decoração </v>
      </c>
      <c r="G26" s="3">
        <f t="shared" si="8"/>
        <v>5000</v>
      </c>
      <c r="H26" s="3">
        <f t="shared" si="8"/>
        <v>4500</v>
      </c>
      <c r="I26" s="3">
        <f t="shared" si="8"/>
        <v>500</v>
      </c>
      <c r="K26" s="3" t="str">
        <f t="shared" si="3"/>
        <v xml:space="preserve">Decoração </v>
      </c>
    </row>
    <row r="27" spans="1:11" x14ac:dyDescent="0.2">
      <c r="A27" s="15" t="str">
        <f>+'02. Inserir os dados aqui'!A27</f>
        <v>Outros</v>
      </c>
      <c r="B27" s="15">
        <f>+'02. Inserir os dados aqui'!B27</f>
        <v>25000</v>
      </c>
      <c r="C27" s="15">
        <f>+'02. Inserir os dados aqui'!C27</f>
        <v>0</v>
      </c>
      <c r="D27" s="15">
        <f>+'02. Inserir os dados aqui'!D27</f>
        <v>25000</v>
      </c>
      <c r="E27" s="6"/>
      <c r="F27" s="3" t="str">
        <f t="shared" si="9"/>
        <v>Aluguer da Viatura</v>
      </c>
      <c r="G27" s="3">
        <f t="shared" si="8"/>
        <v>35000</v>
      </c>
      <c r="H27" s="3">
        <f t="shared" si="8"/>
        <v>45000</v>
      </c>
      <c r="I27" s="3">
        <f t="shared" si="8"/>
        <v>-10000</v>
      </c>
      <c r="K27" s="3" t="str">
        <f t="shared" si="3"/>
        <v>Aluguer da Viatura</v>
      </c>
    </row>
    <row r="28" spans="1:11" s="14" customFormat="1" x14ac:dyDescent="0.2">
      <c r="A28" s="15" t="str">
        <f>+'02. Inserir os dados aqui'!A28</f>
        <v>Subtotal</v>
      </c>
      <c r="B28" s="15">
        <f>+'02. Inserir os dados aqui'!B28</f>
        <v>1146500</v>
      </c>
      <c r="C28" s="15">
        <f>+'02. Inserir os dados aqui'!C28</f>
        <v>1036150</v>
      </c>
      <c r="D28" s="15">
        <f>+'02. Inserir os dados aqui'!D28</f>
        <v>110350</v>
      </c>
      <c r="E28" s="10"/>
      <c r="F28" s="3" t="str">
        <f t="shared" si="9"/>
        <v>Serviço de Buffet</v>
      </c>
      <c r="G28" s="3">
        <f t="shared" si="8"/>
        <v>15868</v>
      </c>
      <c r="H28" s="3">
        <f t="shared" si="8"/>
        <v>12500</v>
      </c>
      <c r="I28" s="3">
        <f t="shared" si="8"/>
        <v>3368</v>
      </c>
      <c r="K28" s="3" t="str">
        <f t="shared" si="3"/>
        <v>Serviço de Buffet</v>
      </c>
    </row>
    <row r="29" spans="1:11" x14ac:dyDescent="0.2">
      <c r="A29" s="15"/>
      <c r="B29" s="15"/>
      <c r="C29" s="15"/>
      <c r="D29" s="15"/>
      <c r="E29" s="6"/>
      <c r="F29" s="3" t="str">
        <f t="shared" si="9"/>
        <v>Música</v>
      </c>
      <c r="G29" s="3">
        <f t="shared" si="8"/>
        <v>0</v>
      </c>
      <c r="H29" s="3">
        <f t="shared" si="8"/>
        <v>0</v>
      </c>
      <c r="I29" s="3">
        <f t="shared" si="8"/>
        <v>0</v>
      </c>
      <c r="K29" s="3" t="str">
        <f t="shared" si="3"/>
        <v>Música</v>
      </c>
    </row>
    <row r="30" spans="1:11" x14ac:dyDescent="0.2">
      <c r="A30" s="15" t="str">
        <f>+'02. Inserir os dados aqui'!A30</f>
        <v>Cerimonia Cívil</v>
      </c>
      <c r="B30" s="15" t="str">
        <f>+'02. Inserir os dados aqui'!B30</f>
        <v>Orçamento</v>
      </c>
      <c r="C30" s="15" t="str">
        <f>+'02. Inserir os dados aqui'!C30</f>
        <v xml:space="preserve">Pagamento </v>
      </c>
      <c r="D30" s="15" t="str">
        <f>+'02. Inserir os dados aqui'!D30</f>
        <v>Por Pagar</v>
      </c>
      <c r="E30" s="6"/>
      <c r="F30" s="3" t="str">
        <f t="shared" si="9"/>
        <v>Flores</v>
      </c>
      <c r="G30" s="3">
        <f t="shared" si="8"/>
        <v>12500</v>
      </c>
      <c r="H30" s="3">
        <f t="shared" si="8"/>
        <v>3500</v>
      </c>
      <c r="I30" s="3">
        <f t="shared" si="8"/>
        <v>9000</v>
      </c>
      <c r="K30" s="3" t="str">
        <f t="shared" si="3"/>
        <v>Flores</v>
      </c>
    </row>
    <row r="31" spans="1:11" x14ac:dyDescent="0.2">
      <c r="A31" s="15" t="str">
        <f>+'02. Inserir os dados aqui'!A31</f>
        <v>Aluguer da sala</v>
      </c>
      <c r="B31" s="15">
        <f>+'02. Inserir os dados aqui'!B31</f>
        <v>25000</v>
      </c>
      <c r="C31" s="15">
        <f>+'02. Inserir os dados aqui'!C31</f>
        <v>20000</v>
      </c>
      <c r="D31" s="15">
        <f>+'02. Inserir os dados aqui'!D31</f>
        <v>5000</v>
      </c>
      <c r="E31" s="6"/>
      <c r="F31" s="3" t="str">
        <f t="shared" si="9"/>
        <v>Outros</v>
      </c>
      <c r="G31" s="3">
        <f t="shared" si="8"/>
        <v>15685</v>
      </c>
      <c r="H31" s="3">
        <f t="shared" si="8"/>
        <v>25800</v>
      </c>
      <c r="I31" s="3">
        <f t="shared" si="8"/>
        <v>-10115</v>
      </c>
      <c r="K31" s="3" t="str">
        <f t="shared" si="3"/>
        <v>Outros</v>
      </c>
    </row>
    <row r="32" spans="1:11" x14ac:dyDescent="0.2">
      <c r="A32" s="15" t="str">
        <f>+'02. Inserir os dados aqui'!A32</f>
        <v xml:space="preserve">Decoração </v>
      </c>
      <c r="B32" s="15">
        <f>+'02. Inserir os dados aqui'!B32</f>
        <v>5000</v>
      </c>
      <c r="C32" s="15">
        <f>+'02. Inserir os dados aqui'!C32</f>
        <v>4500</v>
      </c>
      <c r="D32" s="15">
        <f>+'02. Inserir os dados aqui'!D32</f>
        <v>500</v>
      </c>
      <c r="E32" s="6"/>
      <c r="F32" s="3" t="str">
        <f>+A41</f>
        <v>Decoração da igreja/lugares</v>
      </c>
      <c r="G32" s="3">
        <f t="shared" ref="G32:I36" si="10">+B41</f>
        <v>6500</v>
      </c>
      <c r="H32" s="3">
        <f t="shared" si="10"/>
        <v>10500</v>
      </c>
      <c r="I32" s="3">
        <f t="shared" si="10"/>
        <v>-4000</v>
      </c>
      <c r="K32" s="3" t="str">
        <f t="shared" si="3"/>
        <v>Decoração da igreja/lugares</v>
      </c>
    </row>
    <row r="33" spans="1:11" x14ac:dyDescent="0.2">
      <c r="A33" s="15" t="str">
        <f>+'02. Inserir os dados aqui'!A33</f>
        <v>Aluguer da Viatura</v>
      </c>
      <c r="B33" s="15">
        <f>+'02. Inserir os dados aqui'!B33</f>
        <v>35000</v>
      </c>
      <c r="C33" s="15">
        <f>+'02. Inserir os dados aqui'!C33</f>
        <v>45000</v>
      </c>
      <c r="D33" s="15">
        <f>+'02. Inserir os dados aqui'!D33</f>
        <v>-10000</v>
      </c>
      <c r="E33" s="6"/>
      <c r="F33" s="3" t="str">
        <f t="shared" ref="F33:F36" si="11">+A42</f>
        <v>Aluguer da Viatura</v>
      </c>
      <c r="G33" s="3">
        <f t="shared" si="10"/>
        <v>35000</v>
      </c>
      <c r="H33" s="3">
        <f t="shared" si="10"/>
        <v>45000</v>
      </c>
      <c r="I33" s="3">
        <f t="shared" si="10"/>
        <v>-10000</v>
      </c>
      <c r="K33" s="3" t="str">
        <f t="shared" si="3"/>
        <v>Aluguer da Viatura</v>
      </c>
    </row>
    <row r="34" spans="1:11" x14ac:dyDescent="0.2">
      <c r="A34" s="15" t="str">
        <f>+'02. Inserir os dados aqui'!A34</f>
        <v>Serviço de Buffet</v>
      </c>
      <c r="B34" s="15">
        <f>+'02. Inserir os dados aqui'!B34</f>
        <v>15868</v>
      </c>
      <c r="C34" s="15">
        <f>+'02. Inserir os dados aqui'!C34</f>
        <v>12500</v>
      </c>
      <c r="D34" s="15">
        <f>+'02. Inserir os dados aqui'!D34</f>
        <v>3368</v>
      </c>
      <c r="E34" s="6"/>
      <c r="F34" s="3" t="str">
        <f t="shared" si="11"/>
        <v>Flores</v>
      </c>
      <c r="G34" s="3">
        <f t="shared" si="10"/>
        <v>12500</v>
      </c>
      <c r="H34" s="3">
        <f t="shared" si="10"/>
        <v>13500</v>
      </c>
      <c r="I34" s="3">
        <f t="shared" si="10"/>
        <v>-1000</v>
      </c>
      <c r="K34" s="3" t="str">
        <f t="shared" si="3"/>
        <v>Flores</v>
      </c>
    </row>
    <row r="35" spans="1:11" x14ac:dyDescent="0.2">
      <c r="A35" s="15" t="str">
        <f>+'02. Inserir os dados aqui'!A35</f>
        <v>Música</v>
      </c>
      <c r="B35" s="15">
        <f>+'02. Inserir os dados aqui'!B35</f>
        <v>0</v>
      </c>
      <c r="C35" s="15">
        <f>+'02. Inserir os dados aqui'!C35</f>
        <v>0</v>
      </c>
      <c r="D35" s="15">
        <f>+'02. Inserir os dados aqui'!D35</f>
        <v>0</v>
      </c>
      <c r="E35" s="6"/>
      <c r="F35" s="3" t="str">
        <f t="shared" si="11"/>
        <v>Grupo coral /músicos</v>
      </c>
      <c r="G35" s="3">
        <f t="shared" si="10"/>
        <v>54000</v>
      </c>
      <c r="H35" s="3">
        <f t="shared" si="10"/>
        <v>69000</v>
      </c>
      <c r="I35" s="3">
        <f t="shared" si="10"/>
        <v>-15000</v>
      </c>
      <c r="K35" s="3" t="str">
        <f t="shared" si="3"/>
        <v>Grupo coral /músicos</v>
      </c>
    </row>
    <row r="36" spans="1:11" x14ac:dyDescent="0.2">
      <c r="A36" s="15" t="str">
        <f>+'02. Inserir os dados aqui'!A36</f>
        <v>Flores</v>
      </c>
      <c r="B36" s="15">
        <f>+'02. Inserir os dados aqui'!B36</f>
        <v>12500</v>
      </c>
      <c r="C36" s="15">
        <f>+'02. Inserir os dados aqui'!C36</f>
        <v>3500</v>
      </c>
      <c r="D36" s="15">
        <f>+'02. Inserir os dados aqui'!D36</f>
        <v>9000</v>
      </c>
      <c r="E36" s="6"/>
      <c r="F36" s="3" t="str">
        <f t="shared" si="11"/>
        <v>Outros</v>
      </c>
      <c r="G36" s="3">
        <f t="shared" si="10"/>
        <v>0</v>
      </c>
      <c r="H36" s="3">
        <f t="shared" si="10"/>
        <v>0</v>
      </c>
      <c r="I36" s="3">
        <f t="shared" si="10"/>
        <v>0</v>
      </c>
      <c r="K36" s="3" t="str">
        <f t="shared" si="3"/>
        <v>Outros</v>
      </c>
    </row>
    <row r="37" spans="1:11" x14ac:dyDescent="0.2">
      <c r="A37" s="15" t="str">
        <f>+'02. Inserir os dados aqui'!A37</f>
        <v>Outros</v>
      </c>
      <c r="B37" s="15">
        <f>+'02. Inserir os dados aqui'!B37</f>
        <v>15685</v>
      </c>
      <c r="C37" s="15">
        <f>+'02. Inserir os dados aqui'!C37</f>
        <v>25800</v>
      </c>
      <c r="D37" s="15">
        <f>+'02. Inserir os dados aqui'!D37</f>
        <v>-10115</v>
      </c>
      <c r="E37" s="6"/>
      <c r="F37" s="3" t="str">
        <f>+A50</f>
        <v>Aluguer do salão</v>
      </c>
      <c r="G37" s="3">
        <f t="shared" ref="G37:I42" si="12">+B50</f>
        <v>450000</v>
      </c>
      <c r="H37" s="3">
        <f t="shared" si="12"/>
        <v>380000</v>
      </c>
      <c r="I37" s="3">
        <f t="shared" si="12"/>
        <v>70000</v>
      </c>
      <c r="K37" s="3" t="str">
        <f t="shared" si="3"/>
        <v>Aluguer do salão</v>
      </c>
    </row>
    <row r="38" spans="1:11" x14ac:dyDescent="0.2">
      <c r="A38" s="15" t="str">
        <f>+'02. Inserir os dados aqui'!A38</f>
        <v>Subtotal</v>
      </c>
      <c r="B38" s="15">
        <f>+'02. Inserir os dados aqui'!B38</f>
        <v>109053</v>
      </c>
      <c r="C38" s="15">
        <f>+'02. Inserir os dados aqui'!C38</f>
        <v>111300</v>
      </c>
      <c r="D38" s="15">
        <f>+'02. Inserir os dados aqui'!D38</f>
        <v>-2247</v>
      </c>
      <c r="E38" s="6"/>
      <c r="F38" s="3" t="str">
        <f t="shared" ref="F38:F49" si="13">+A51</f>
        <v>Decoração</v>
      </c>
      <c r="G38" s="3">
        <f t="shared" si="12"/>
        <v>90000</v>
      </c>
      <c r="H38" s="3">
        <f t="shared" si="12"/>
        <v>76000</v>
      </c>
      <c r="I38" s="3">
        <f t="shared" si="12"/>
        <v>14000</v>
      </c>
      <c r="K38" s="3" t="str">
        <f t="shared" si="3"/>
        <v>Decoração</v>
      </c>
    </row>
    <row r="39" spans="1:11" x14ac:dyDescent="0.2">
      <c r="A39" s="15"/>
      <c r="B39" s="15"/>
      <c r="C39" s="15"/>
      <c r="D39" s="15"/>
      <c r="E39" s="6"/>
      <c r="F39" s="3" t="str">
        <f t="shared" si="13"/>
        <v>Buffet / Alimentação</v>
      </c>
      <c r="G39" s="3">
        <f t="shared" si="12"/>
        <v>850000</v>
      </c>
      <c r="H39" s="3">
        <f t="shared" si="12"/>
        <v>1250000</v>
      </c>
      <c r="I39" s="3">
        <f t="shared" si="12"/>
        <v>-400000</v>
      </c>
      <c r="K39" s="3" t="str">
        <f t="shared" si="3"/>
        <v>Buffet / Alimentação</v>
      </c>
    </row>
    <row r="40" spans="1:11" x14ac:dyDescent="0.2">
      <c r="A40" s="15" t="str">
        <f>+'02. Inserir os dados aqui'!A40</f>
        <v>Cerimonia Religiosa</v>
      </c>
      <c r="B40" s="15" t="str">
        <f>+'02. Inserir os dados aqui'!B40</f>
        <v>Orçamento</v>
      </c>
      <c r="C40" s="15" t="str">
        <f>+'02. Inserir os dados aqui'!C40</f>
        <v xml:space="preserve">Pagamento </v>
      </c>
      <c r="D40" s="15" t="str">
        <f>+'02. Inserir os dados aqui'!D40</f>
        <v>Por Pagar</v>
      </c>
      <c r="E40" s="6"/>
      <c r="F40" s="3" t="str">
        <f t="shared" si="13"/>
        <v>Bebidas</v>
      </c>
      <c r="G40" s="3">
        <f t="shared" si="12"/>
        <v>125000</v>
      </c>
      <c r="H40" s="3">
        <f t="shared" si="12"/>
        <v>450000</v>
      </c>
      <c r="I40" s="3">
        <f t="shared" si="12"/>
        <v>-325000</v>
      </c>
      <c r="K40" s="3" t="str">
        <f t="shared" si="3"/>
        <v>Bebidas</v>
      </c>
    </row>
    <row r="41" spans="1:11" x14ac:dyDescent="0.2">
      <c r="A41" s="15" t="str">
        <f>+'02. Inserir os dados aqui'!A41</f>
        <v>Decoração da igreja/lugares</v>
      </c>
      <c r="B41" s="15">
        <f>+'02. Inserir os dados aqui'!B41</f>
        <v>6500</v>
      </c>
      <c r="C41" s="15">
        <f>+'02. Inserir os dados aqui'!C41</f>
        <v>10500</v>
      </c>
      <c r="D41" s="15">
        <f>+'02. Inserir os dados aqui'!D41</f>
        <v>-4000</v>
      </c>
      <c r="E41" s="6"/>
      <c r="F41" s="3" t="str">
        <f t="shared" si="13"/>
        <v>Mesas e cadeiras</v>
      </c>
      <c r="G41" s="3">
        <f t="shared" si="12"/>
        <v>56800</v>
      </c>
      <c r="H41" s="3">
        <f t="shared" si="12"/>
        <v>30000</v>
      </c>
      <c r="I41" s="3">
        <f t="shared" si="12"/>
        <v>26800</v>
      </c>
      <c r="K41" s="3" t="str">
        <f t="shared" si="3"/>
        <v>Mesas e cadeiras</v>
      </c>
    </row>
    <row r="42" spans="1:11" x14ac:dyDescent="0.2">
      <c r="A42" s="15" t="str">
        <f>+'02. Inserir os dados aqui'!A42</f>
        <v>Aluguer da Viatura</v>
      </c>
      <c r="B42" s="15">
        <f>+'02. Inserir os dados aqui'!B42</f>
        <v>35000</v>
      </c>
      <c r="C42" s="15">
        <f>+'02. Inserir os dados aqui'!C42</f>
        <v>45000</v>
      </c>
      <c r="D42" s="15">
        <f>+'02. Inserir os dados aqui'!D42</f>
        <v>-10000</v>
      </c>
      <c r="E42" s="6"/>
      <c r="F42" s="3" t="str">
        <f t="shared" si="13"/>
        <v>Bolo da noiva</v>
      </c>
      <c r="G42" s="3">
        <f t="shared" si="12"/>
        <v>25000</v>
      </c>
      <c r="H42" s="3">
        <f t="shared" si="12"/>
        <v>35500</v>
      </c>
      <c r="I42" s="3">
        <f t="shared" si="12"/>
        <v>-10500</v>
      </c>
      <c r="K42" s="3" t="str">
        <f t="shared" si="3"/>
        <v>Bolo da noiva</v>
      </c>
    </row>
    <row r="43" spans="1:11" x14ac:dyDescent="0.2">
      <c r="A43" s="15" t="str">
        <f>+'02. Inserir os dados aqui'!A43</f>
        <v>Flores</v>
      </c>
      <c r="B43" s="15">
        <f>+'02. Inserir os dados aqui'!B43</f>
        <v>12500</v>
      </c>
      <c r="C43" s="15">
        <f>+'02. Inserir os dados aqui'!C43</f>
        <v>13500</v>
      </c>
      <c r="D43" s="15">
        <f>+'02. Inserir os dados aqui'!D43</f>
        <v>-1000</v>
      </c>
      <c r="E43" s="6"/>
      <c r="F43" s="3" t="str">
        <f>+A56</f>
        <v>DJ</v>
      </c>
      <c r="G43" s="3">
        <f t="shared" ref="G43:I45" si="14">+B56</f>
        <v>55000</v>
      </c>
      <c r="H43" s="3">
        <f t="shared" si="14"/>
        <v>45000</v>
      </c>
      <c r="I43" s="3">
        <f t="shared" si="14"/>
        <v>10000</v>
      </c>
      <c r="K43" s="3" t="str">
        <f t="shared" si="3"/>
        <v>DJ</v>
      </c>
    </row>
    <row r="44" spans="1:11" x14ac:dyDescent="0.2">
      <c r="A44" s="15" t="str">
        <f>+'02. Inserir os dados aqui'!A44</f>
        <v>Grupo coral /músicos</v>
      </c>
      <c r="B44" s="15">
        <f>+'02. Inserir os dados aqui'!B44</f>
        <v>54000</v>
      </c>
      <c r="C44" s="15">
        <f>+'02. Inserir os dados aqui'!C44</f>
        <v>69000</v>
      </c>
      <c r="D44" s="15">
        <f>+'02. Inserir os dados aqui'!D44</f>
        <v>-15000</v>
      </c>
      <c r="E44" s="6"/>
      <c r="F44" s="3" t="str">
        <f t="shared" si="13"/>
        <v>Músicos</v>
      </c>
      <c r="G44" s="3">
        <f t="shared" si="14"/>
        <v>10000</v>
      </c>
      <c r="H44" s="3">
        <f t="shared" si="14"/>
        <v>0</v>
      </c>
      <c r="I44" s="3">
        <f t="shared" si="14"/>
        <v>10000</v>
      </c>
      <c r="K44" s="3" t="str">
        <f t="shared" si="3"/>
        <v>Músicos</v>
      </c>
    </row>
    <row r="45" spans="1:11" x14ac:dyDescent="0.2">
      <c r="A45" s="15" t="str">
        <f>+'02. Inserir os dados aqui'!A45</f>
        <v>Outros</v>
      </c>
      <c r="B45" s="15">
        <f>+'02. Inserir os dados aqui'!B45</f>
        <v>0</v>
      </c>
      <c r="C45" s="15">
        <f>+'02. Inserir os dados aqui'!C45</f>
        <v>0</v>
      </c>
      <c r="D45" s="15">
        <f>+'02. Inserir os dados aqui'!D45</f>
        <v>0</v>
      </c>
      <c r="E45" s="6"/>
      <c r="F45" s="3" t="str">
        <f t="shared" si="13"/>
        <v>Fogo de artifício / efeitos especiais</v>
      </c>
      <c r="G45" s="3">
        <f t="shared" si="14"/>
        <v>0</v>
      </c>
      <c r="H45" s="3">
        <f t="shared" si="14"/>
        <v>0</v>
      </c>
      <c r="I45" s="3">
        <f t="shared" si="14"/>
        <v>0</v>
      </c>
      <c r="K45" s="3" t="str">
        <f t="shared" si="3"/>
        <v>Fogo de artifício / efeitos especiais</v>
      </c>
    </row>
    <row r="46" spans="1:11" s="14" customFormat="1" x14ac:dyDescent="0.2">
      <c r="A46" s="15" t="str">
        <f>+'02. Inserir os dados aqui'!A46</f>
        <v>Subtotal</v>
      </c>
      <c r="B46" s="15">
        <f>+'02. Inserir os dados aqui'!B46</f>
        <v>108000</v>
      </c>
      <c r="C46" s="15">
        <f>+'02. Inserir os dados aqui'!C46</f>
        <v>138000</v>
      </c>
      <c r="D46" s="15">
        <f>+'02. Inserir os dados aqui'!D46</f>
        <v>-30000</v>
      </c>
      <c r="E46" s="10"/>
      <c r="F46" s="3" t="str">
        <f>+A59</f>
        <v>Garçons e empregados</v>
      </c>
      <c r="G46" s="3">
        <f t="shared" ref="G46:I47" si="15">+B59</f>
        <v>30000</v>
      </c>
      <c r="H46" s="3">
        <f t="shared" si="15"/>
        <v>25000</v>
      </c>
      <c r="I46" s="3">
        <f t="shared" si="15"/>
        <v>5000</v>
      </c>
      <c r="K46" s="3" t="str">
        <f t="shared" si="3"/>
        <v>Garçons e empregados</v>
      </c>
    </row>
    <row r="47" spans="1:11" x14ac:dyDescent="0.2">
      <c r="A47" s="15"/>
      <c r="B47" s="15"/>
      <c r="C47" s="15"/>
      <c r="D47" s="15"/>
      <c r="E47" s="6"/>
      <c r="F47" s="3" t="str">
        <f t="shared" si="13"/>
        <v>Guardanapos do copo de água</v>
      </c>
      <c r="G47" s="3">
        <f t="shared" si="15"/>
        <v>12600</v>
      </c>
      <c r="H47" s="3">
        <f t="shared" si="15"/>
        <v>0</v>
      </c>
      <c r="I47" s="3">
        <f t="shared" si="15"/>
        <v>12600</v>
      </c>
      <c r="K47" s="3" t="str">
        <f t="shared" si="3"/>
        <v>Guardanapos do copo de água</v>
      </c>
    </row>
    <row r="48" spans="1:11" x14ac:dyDescent="0.2">
      <c r="A48" s="15"/>
      <c r="B48" s="15"/>
      <c r="C48" s="15"/>
      <c r="D48" s="15"/>
      <c r="E48" s="6"/>
      <c r="F48" s="3" t="str">
        <f>+A61</f>
        <v>Convites</v>
      </c>
      <c r="G48" s="3">
        <f t="shared" ref="G48:I49" si="16">+B61</f>
        <v>11000</v>
      </c>
      <c r="H48" s="3">
        <f t="shared" si="16"/>
        <v>12500</v>
      </c>
      <c r="I48" s="3">
        <f t="shared" si="16"/>
        <v>-1500</v>
      </c>
      <c r="K48" s="3" t="str">
        <f t="shared" si="3"/>
        <v>Convites</v>
      </c>
    </row>
    <row r="49" spans="1:11" x14ac:dyDescent="0.2">
      <c r="A49" s="15" t="str">
        <f>+'02. Inserir os dados aqui'!A49</f>
        <v>Festa</v>
      </c>
      <c r="B49" s="15" t="str">
        <f>+'02. Inserir os dados aqui'!B49</f>
        <v>Orçamento</v>
      </c>
      <c r="C49" s="15" t="str">
        <f>+'02. Inserir os dados aqui'!C49</f>
        <v xml:space="preserve">Pagamento </v>
      </c>
      <c r="D49" s="15" t="str">
        <f>+'02. Inserir os dados aqui'!D49</f>
        <v>Por Pagar</v>
      </c>
      <c r="E49" s="6"/>
      <c r="F49" s="3" t="str">
        <f t="shared" si="13"/>
        <v>Outros</v>
      </c>
      <c r="G49" s="3">
        <f t="shared" si="16"/>
        <v>0</v>
      </c>
      <c r="H49" s="3">
        <f t="shared" si="16"/>
        <v>0</v>
      </c>
      <c r="I49" s="3">
        <f t="shared" si="16"/>
        <v>0</v>
      </c>
      <c r="K49" s="3" t="str">
        <f t="shared" si="3"/>
        <v>Outros</v>
      </c>
    </row>
    <row r="50" spans="1:11" x14ac:dyDescent="0.2">
      <c r="A50" s="15" t="str">
        <f>+'02. Inserir os dados aqui'!A50</f>
        <v>Aluguer do salão</v>
      </c>
      <c r="B50" s="15">
        <f>+'02. Inserir os dados aqui'!B50</f>
        <v>450000</v>
      </c>
      <c r="C50" s="15">
        <f>+'02. Inserir os dados aqui'!C50</f>
        <v>380000</v>
      </c>
      <c r="D50" s="15">
        <f>+'02. Inserir os dados aqui'!D50</f>
        <v>70000</v>
      </c>
      <c r="E50" s="6"/>
      <c r="F50" s="3" t="str">
        <f>+A66</f>
        <v>Convidados</v>
      </c>
      <c r="G50" s="3">
        <f t="shared" ref="G50:I54" si="17">+B66</f>
        <v>55000</v>
      </c>
      <c r="H50" s="3">
        <f t="shared" si="17"/>
        <v>35000</v>
      </c>
      <c r="I50" s="3">
        <f t="shared" si="17"/>
        <v>20000</v>
      </c>
      <c r="K50" s="3" t="str">
        <f t="shared" si="3"/>
        <v>Convidados</v>
      </c>
    </row>
    <row r="51" spans="1:11" x14ac:dyDescent="0.2">
      <c r="A51" s="15" t="str">
        <f>+'02. Inserir os dados aqui'!A51</f>
        <v>Decoração</v>
      </c>
      <c r="B51" s="15">
        <f>+'02. Inserir os dados aqui'!B51</f>
        <v>90000</v>
      </c>
      <c r="C51" s="15">
        <f>+'02. Inserir os dados aqui'!C51</f>
        <v>76000</v>
      </c>
      <c r="D51" s="15">
        <f>+'02. Inserir os dados aqui'!D51</f>
        <v>14000</v>
      </c>
      <c r="E51" s="6"/>
      <c r="F51" s="3" t="str">
        <f t="shared" ref="F51:F58" si="18">+A67</f>
        <v>Padrinhos</v>
      </c>
      <c r="G51" s="3">
        <f t="shared" si="17"/>
        <v>22000</v>
      </c>
      <c r="H51" s="3">
        <f t="shared" si="17"/>
        <v>11500</v>
      </c>
      <c r="I51" s="3">
        <f t="shared" si="17"/>
        <v>10500</v>
      </c>
      <c r="K51" s="3" t="str">
        <f t="shared" si="3"/>
        <v>Padrinhos</v>
      </c>
    </row>
    <row r="52" spans="1:11" x14ac:dyDescent="0.2">
      <c r="A52" s="15" t="str">
        <f>+'02. Inserir os dados aqui'!A52</f>
        <v>Buffet / Alimentação</v>
      </c>
      <c r="B52" s="15">
        <f>+'02. Inserir os dados aqui'!B52</f>
        <v>850000</v>
      </c>
      <c r="C52" s="15">
        <f>+'02. Inserir os dados aqui'!C52</f>
        <v>1250000</v>
      </c>
      <c r="D52" s="15">
        <f>+'02. Inserir os dados aqui'!D52</f>
        <v>-400000</v>
      </c>
      <c r="E52" s="6"/>
      <c r="F52" s="3" t="str">
        <f t="shared" si="18"/>
        <v>Pais</v>
      </c>
      <c r="G52" s="3">
        <f t="shared" si="17"/>
        <v>30000</v>
      </c>
      <c r="H52" s="3">
        <f t="shared" si="17"/>
        <v>25000</v>
      </c>
      <c r="I52" s="3">
        <f t="shared" si="17"/>
        <v>5000</v>
      </c>
      <c r="K52" s="3" t="str">
        <f t="shared" si="3"/>
        <v>Pais</v>
      </c>
    </row>
    <row r="53" spans="1:11" x14ac:dyDescent="0.2">
      <c r="A53" s="15" t="str">
        <f>+'02. Inserir os dados aqui'!A53</f>
        <v>Bebidas</v>
      </c>
      <c r="B53" s="15">
        <f>+'02. Inserir os dados aqui'!B53</f>
        <v>125000</v>
      </c>
      <c r="C53" s="15">
        <f>+'02. Inserir os dados aqui'!C53</f>
        <v>450000</v>
      </c>
      <c r="D53" s="15">
        <f>+'02. Inserir os dados aqui'!D53</f>
        <v>-325000</v>
      </c>
      <c r="E53" s="6"/>
      <c r="F53" s="3" t="str">
        <f t="shared" si="18"/>
        <v>Familiares</v>
      </c>
      <c r="G53" s="3">
        <f t="shared" si="17"/>
        <v>25000</v>
      </c>
      <c r="H53" s="3">
        <f t="shared" si="17"/>
        <v>18500</v>
      </c>
      <c r="I53" s="3">
        <f t="shared" si="17"/>
        <v>6500</v>
      </c>
      <c r="K53" s="3" t="str">
        <f t="shared" si="3"/>
        <v>Familiares</v>
      </c>
    </row>
    <row r="54" spans="1:11" x14ac:dyDescent="0.2">
      <c r="A54" s="15" t="str">
        <f>+'02. Inserir os dados aqui'!A54</f>
        <v>Mesas e cadeiras</v>
      </c>
      <c r="B54" s="15">
        <f>+'02. Inserir os dados aqui'!B54</f>
        <v>56800</v>
      </c>
      <c r="C54" s="15">
        <f>+'02. Inserir os dados aqui'!C54</f>
        <v>30000</v>
      </c>
      <c r="D54" s="15">
        <f>+'02. Inserir os dados aqui'!D54</f>
        <v>26800</v>
      </c>
      <c r="E54" s="6"/>
      <c r="F54" s="3" t="str">
        <f t="shared" si="18"/>
        <v>Outros</v>
      </c>
      <c r="G54" s="3">
        <f t="shared" si="17"/>
        <v>5685</v>
      </c>
      <c r="H54" s="3">
        <f t="shared" si="17"/>
        <v>0</v>
      </c>
      <c r="I54" s="3">
        <f t="shared" si="17"/>
        <v>5685</v>
      </c>
      <c r="K54" s="3" t="str">
        <f t="shared" si="3"/>
        <v>Outros</v>
      </c>
    </row>
    <row r="55" spans="1:11" x14ac:dyDescent="0.2">
      <c r="A55" s="15" t="str">
        <f>+'02. Inserir os dados aqui'!A55</f>
        <v>Bolo da noiva</v>
      </c>
      <c r="B55" s="15">
        <f>+'02. Inserir os dados aqui'!B55</f>
        <v>25000</v>
      </c>
      <c r="C55" s="15">
        <f>+'02. Inserir os dados aqui'!C55</f>
        <v>35500</v>
      </c>
      <c r="D55" s="15">
        <f>+'02. Inserir os dados aqui'!D55</f>
        <v>-10500</v>
      </c>
      <c r="E55" s="6"/>
      <c r="F55" s="3" t="str">
        <f>+A74</f>
        <v>Fotografias</v>
      </c>
      <c r="G55" s="3">
        <f t="shared" ref="G55:I55" si="19">+B74</f>
        <v>35000</v>
      </c>
      <c r="H55" s="3">
        <f t="shared" si="19"/>
        <v>35000</v>
      </c>
      <c r="I55" s="3">
        <f t="shared" si="19"/>
        <v>0</v>
      </c>
      <c r="K55" s="3" t="str">
        <f t="shared" si="3"/>
        <v>Fotografias</v>
      </c>
    </row>
    <row r="56" spans="1:11" x14ac:dyDescent="0.2">
      <c r="A56" s="15" t="str">
        <f>+'02. Inserir os dados aqui'!A56</f>
        <v>DJ</v>
      </c>
      <c r="B56" s="15">
        <f>+'02. Inserir os dados aqui'!B56</f>
        <v>55000</v>
      </c>
      <c r="C56" s="15">
        <f>+'02. Inserir os dados aqui'!C56</f>
        <v>45000</v>
      </c>
      <c r="D56" s="15">
        <f>+'02. Inserir os dados aqui'!D56</f>
        <v>10000</v>
      </c>
      <c r="E56" s="6"/>
      <c r="F56" s="3" t="str">
        <f t="shared" ref="F56:F62" si="20">+A75</f>
        <v>Filmagens</v>
      </c>
      <c r="G56" s="3">
        <f t="shared" ref="G56:G59" si="21">+B75</f>
        <v>25000</v>
      </c>
      <c r="H56" s="3">
        <f t="shared" ref="H56:H59" si="22">+C75</f>
        <v>25000</v>
      </c>
      <c r="I56" s="3">
        <f t="shared" ref="I56:I59" si="23">+D75</f>
        <v>0</v>
      </c>
      <c r="K56" s="3" t="str">
        <f t="shared" si="3"/>
        <v>Filmagens</v>
      </c>
    </row>
    <row r="57" spans="1:11" x14ac:dyDescent="0.2">
      <c r="A57" s="15" t="str">
        <f>+'02. Inserir os dados aqui'!A57</f>
        <v>Músicos</v>
      </c>
      <c r="B57" s="15">
        <f>+'02. Inserir os dados aqui'!B57</f>
        <v>10000</v>
      </c>
      <c r="C57" s="15">
        <f>+'02. Inserir os dados aqui'!C57</f>
        <v>0</v>
      </c>
      <c r="D57" s="15">
        <f>+'02. Inserir os dados aqui'!D57</f>
        <v>10000</v>
      </c>
      <c r="E57" s="6"/>
      <c r="F57" s="3" t="str">
        <f t="shared" si="20"/>
        <v>Impressões de Album</v>
      </c>
      <c r="G57" s="3">
        <f t="shared" si="21"/>
        <v>44000</v>
      </c>
      <c r="H57" s="3">
        <f t="shared" si="22"/>
        <v>38500</v>
      </c>
      <c r="I57" s="3">
        <f t="shared" si="23"/>
        <v>5500</v>
      </c>
      <c r="K57" s="3" t="str">
        <f t="shared" si="3"/>
        <v>Impressões de Album</v>
      </c>
    </row>
    <row r="58" spans="1:11" x14ac:dyDescent="0.2">
      <c r="A58" s="15" t="str">
        <f>+'02. Inserir os dados aqui'!A58</f>
        <v>Fogo de artifício / efeitos especiais</v>
      </c>
      <c r="B58" s="15">
        <f>+'02. Inserir os dados aqui'!B58</f>
        <v>0</v>
      </c>
      <c r="C58" s="15">
        <f>+'02. Inserir os dados aqui'!C58</f>
        <v>0</v>
      </c>
      <c r="D58" s="15">
        <f>+'02. Inserir os dados aqui'!D58</f>
        <v>0</v>
      </c>
      <c r="E58" s="6"/>
      <c r="F58" s="3" t="str">
        <f t="shared" si="20"/>
        <v>Reprodução do Vídeo</v>
      </c>
      <c r="G58" s="3">
        <f t="shared" si="21"/>
        <v>24000</v>
      </c>
      <c r="H58" s="3">
        <f t="shared" si="22"/>
        <v>0</v>
      </c>
      <c r="I58" s="3">
        <f t="shared" si="23"/>
        <v>24000</v>
      </c>
      <c r="K58" s="3" t="str">
        <f t="shared" si="3"/>
        <v>Reprodução do Vídeo</v>
      </c>
    </row>
    <row r="59" spans="1:11" x14ac:dyDescent="0.2">
      <c r="A59" s="15" t="str">
        <f>+'02. Inserir os dados aqui'!A59</f>
        <v>Garçons e empregados</v>
      </c>
      <c r="B59" s="15">
        <f>+'02. Inserir os dados aqui'!B59</f>
        <v>30000</v>
      </c>
      <c r="C59" s="15">
        <f>+'02. Inserir os dados aqui'!C59</f>
        <v>25000</v>
      </c>
      <c r="D59" s="15">
        <f>+'02. Inserir os dados aqui'!D59</f>
        <v>5000</v>
      </c>
      <c r="E59" s="6"/>
      <c r="F59" s="3" t="str">
        <f>+A81</f>
        <v>Oferta para a igreja</v>
      </c>
      <c r="G59" s="3">
        <f t="shared" ref="G59:I59" si="24">+B81</f>
        <v>0</v>
      </c>
      <c r="H59" s="3">
        <f t="shared" si="24"/>
        <v>50000</v>
      </c>
      <c r="I59" s="3">
        <f t="shared" si="24"/>
        <v>-50000</v>
      </c>
      <c r="K59" s="3" t="str">
        <f t="shared" si="3"/>
        <v>Oferta para a igreja</v>
      </c>
    </row>
    <row r="60" spans="1:11" x14ac:dyDescent="0.2">
      <c r="A60" s="15" t="str">
        <f>+'02. Inserir os dados aqui'!A60</f>
        <v>Guardanapos do copo de água</v>
      </c>
      <c r="B60" s="15">
        <f>+'02. Inserir os dados aqui'!B60</f>
        <v>12600</v>
      </c>
      <c r="C60" s="15">
        <f>+'02. Inserir os dados aqui'!C60</f>
        <v>0</v>
      </c>
      <c r="D60" s="15">
        <f>+'02. Inserir os dados aqui'!D60</f>
        <v>12600</v>
      </c>
      <c r="E60" s="6"/>
      <c r="F60" s="3" t="str">
        <f t="shared" ref="F60:F65" si="25">+A82</f>
        <v>Despesas com a igreja/instalações da cerimónia</v>
      </c>
      <c r="G60" s="3">
        <f t="shared" ref="G60:G67" si="26">+B82</f>
        <v>11500</v>
      </c>
      <c r="H60" s="3">
        <f t="shared" ref="H60:H67" si="27">+C82</f>
        <v>12500</v>
      </c>
      <c r="I60" s="3">
        <f t="shared" ref="I60:I67" si="28">+D82</f>
        <v>-1000</v>
      </c>
      <c r="K60" s="3" t="str">
        <f t="shared" si="3"/>
        <v>Despesas com a igreja/instalações da cerimónia</v>
      </c>
    </row>
    <row r="61" spans="1:11" x14ac:dyDescent="0.2">
      <c r="A61" s="15" t="str">
        <f>+'02. Inserir os dados aqui'!A61</f>
        <v>Convites</v>
      </c>
      <c r="B61" s="15">
        <f>+'02. Inserir os dados aqui'!B61</f>
        <v>11000</v>
      </c>
      <c r="C61" s="15">
        <f>+'02. Inserir os dados aqui'!C61</f>
        <v>12500</v>
      </c>
      <c r="D61" s="15">
        <f>+'02. Inserir os dados aqui'!D61</f>
        <v>-1500</v>
      </c>
      <c r="E61" s="6"/>
      <c r="F61" s="3" t="str">
        <f t="shared" si="25"/>
        <v>Mestre de cerimónia</v>
      </c>
      <c r="G61" s="3">
        <f t="shared" si="26"/>
        <v>5000</v>
      </c>
      <c r="H61" s="3">
        <f t="shared" si="27"/>
        <v>0</v>
      </c>
      <c r="I61" s="3">
        <f t="shared" si="28"/>
        <v>5000</v>
      </c>
      <c r="K61" s="3" t="str">
        <f t="shared" si="3"/>
        <v>Mestre de cerimónia</v>
      </c>
    </row>
    <row r="62" spans="1:11" x14ac:dyDescent="0.2">
      <c r="A62" s="15" t="str">
        <f>+'02. Inserir os dados aqui'!A62</f>
        <v>Outros</v>
      </c>
      <c r="B62" s="15">
        <f>+'02. Inserir os dados aqui'!B62</f>
        <v>0</v>
      </c>
      <c r="C62" s="15">
        <f>+'02. Inserir os dados aqui'!C62</f>
        <v>0</v>
      </c>
      <c r="D62" s="15">
        <f>+'02. Inserir os dados aqui'!D62</f>
        <v>0</v>
      </c>
      <c r="E62" s="6"/>
      <c r="F62" s="3" t="str">
        <f t="shared" si="25"/>
        <v>Jantar de ensaio</v>
      </c>
      <c r="G62" s="3">
        <f t="shared" si="26"/>
        <v>3500</v>
      </c>
      <c r="H62" s="3">
        <f t="shared" si="27"/>
        <v>0</v>
      </c>
      <c r="I62" s="3">
        <f t="shared" si="28"/>
        <v>3500</v>
      </c>
      <c r="K62" s="3" t="str">
        <f t="shared" si="3"/>
        <v>Jantar de ensaio</v>
      </c>
    </row>
    <row r="63" spans="1:11" s="14" customFormat="1" x14ac:dyDescent="0.2">
      <c r="A63" s="15" t="str">
        <f>+'02. Inserir os dados aqui'!A63</f>
        <v>Subtotal</v>
      </c>
      <c r="B63" s="15">
        <f>+'02. Inserir os dados aqui'!B63</f>
        <v>1715400</v>
      </c>
      <c r="C63" s="15">
        <f>+'02. Inserir os dados aqui'!C63</f>
        <v>2304000</v>
      </c>
      <c r="D63" s="15">
        <f>+'02. Inserir os dados aqui'!D63</f>
        <v>-588600</v>
      </c>
      <c r="E63" s="10"/>
      <c r="F63" s="3" t="str">
        <f t="shared" si="25"/>
        <v>Festa de noivado</v>
      </c>
      <c r="G63" s="3">
        <f t="shared" si="26"/>
        <v>50000</v>
      </c>
      <c r="H63" s="3">
        <f t="shared" si="27"/>
        <v>85000</v>
      </c>
      <c r="I63" s="3">
        <f t="shared" si="28"/>
        <v>-35000</v>
      </c>
      <c r="K63" s="3" t="str">
        <f t="shared" si="3"/>
        <v>Festa de noivado</v>
      </c>
    </row>
    <row r="64" spans="1:11" x14ac:dyDescent="0.2">
      <c r="A64" s="15"/>
      <c r="B64" s="15"/>
      <c r="C64" s="15"/>
      <c r="D64" s="15"/>
      <c r="E64" s="6"/>
      <c r="F64" s="3" t="str">
        <f>+A86</f>
        <v>Marcações de beleza</v>
      </c>
      <c r="G64" s="3">
        <f t="shared" si="26"/>
        <v>38500</v>
      </c>
      <c r="H64" s="3">
        <f t="shared" si="27"/>
        <v>25800</v>
      </c>
      <c r="I64" s="3">
        <f t="shared" si="28"/>
        <v>12700</v>
      </c>
      <c r="K64" s="3" t="str">
        <f t="shared" si="3"/>
        <v>Marcações de beleza</v>
      </c>
    </row>
    <row r="65" spans="1:11" x14ac:dyDescent="0.2">
      <c r="A65" s="15" t="str">
        <f>+'02. Inserir os dados aqui'!A65</f>
        <v>Brindes</v>
      </c>
      <c r="B65" s="15" t="str">
        <f>+'02. Inserir os dados aqui'!B65</f>
        <v>Orçamento</v>
      </c>
      <c r="C65" s="15" t="str">
        <f>+'02. Inserir os dados aqui'!C65</f>
        <v xml:space="preserve">Pagamento </v>
      </c>
      <c r="D65" s="15" t="str">
        <f>+'02. Inserir os dados aqui'!D65</f>
        <v>Por Pagar</v>
      </c>
      <c r="E65" s="6"/>
      <c r="F65" s="3" t="str">
        <f t="shared" si="25"/>
        <v>Despedida de solteiro/a</v>
      </c>
      <c r="G65" s="3">
        <f t="shared" si="26"/>
        <v>22500</v>
      </c>
      <c r="H65" s="3">
        <f t="shared" si="27"/>
        <v>0</v>
      </c>
      <c r="I65" s="3">
        <f t="shared" si="28"/>
        <v>22500</v>
      </c>
      <c r="K65" s="3" t="str">
        <f t="shared" si="3"/>
        <v>Despedida de solteiro/a</v>
      </c>
    </row>
    <row r="66" spans="1:11" x14ac:dyDescent="0.2">
      <c r="A66" s="15" t="str">
        <f>+'02. Inserir os dados aqui'!A66</f>
        <v>Convidados</v>
      </c>
      <c r="B66" s="15">
        <f>+'02. Inserir os dados aqui'!B66</f>
        <v>55000</v>
      </c>
      <c r="C66" s="15">
        <f>+'02. Inserir os dados aqui'!C66</f>
        <v>35000</v>
      </c>
      <c r="D66" s="15">
        <f>+'02. Inserir os dados aqui'!D66</f>
        <v>20000</v>
      </c>
      <c r="E66" s="6"/>
      <c r="F66" s="3" t="str">
        <f>+A88</f>
        <v>Quartos de hotel</v>
      </c>
      <c r="G66" s="3">
        <f t="shared" si="26"/>
        <v>45000</v>
      </c>
      <c r="H66" s="3">
        <f t="shared" si="27"/>
        <v>48500</v>
      </c>
      <c r="I66" s="3">
        <f t="shared" si="28"/>
        <v>-3500</v>
      </c>
      <c r="K66" s="3" t="str">
        <f t="shared" si="3"/>
        <v>Quartos de hotel</v>
      </c>
    </row>
    <row r="67" spans="1:11" x14ac:dyDescent="0.2">
      <c r="A67" s="15" t="str">
        <f>+'02. Inserir os dados aqui'!A67</f>
        <v>Padrinhos</v>
      </c>
      <c r="B67" s="15">
        <f>+'02. Inserir os dados aqui'!B67</f>
        <v>22000</v>
      </c>
      <c r="C67" s="15">
        <f>+'02. Inserir os dados aqui'!C67</f>
        <v>11500</v>
      </c>
      <c r="D67" s="15">
        <f>+'02. Inserir os dados aqui'!D67</f>
        <v>10500</v>
      </c>
      <c r="E67" s="6"/>
      <c r="F67" s="3" t="str">
        <f>+A89</f>
        <v>Lua de Mel</v>
      </c>
      <c r="G67" s="3">
        <f t="shared" si="26"/>
        <v>180000</v>
      </c>
      <c r="H67" s="3">
        <f t="shared" si="27"/>
        <v>250000</v>
      </c>
      <c r="I67" s="3">
        <f t="shared" si="28"/>
        <v>-70000</v>
      </c>
      <c r="K67" s="3" t="str">
        <f t="shared" si="3"/>
        <v>Lua de Mel</v>
      </c>
    </row>
    <row r="68" spans="1:11" x14ac:dyDescent="0.2">
      <c r="A68" s="15" t="str">
        <f>+'02. Inserir os dados aqui'!A68</f>
        <v>Pais</v>
      </c>
      <c r="B68" s="15">
        <f>+'02. Inserir os dados aqui'!B68</f>
        <v>30000</v>
      </c>
      <c r="C68" s="15">
        <f>+'02. Inserir os dados aqui'!C68</f>
        <v>25000</v>
      </c>
      <c r="D68" s="15">
        <f>+'02. Inserir os dados aqui'!D68</f>
        <v>5000</v>
      </c>
      <c r="E68" s="6"/>
      <c r="G68" s="3">
        <f>SUM(G10:G67)</f>
        <v>3705988</v>
      </c>
      <c r="H68" s="3">
        <f t="shared" ref="H68:I68" si="29">SUM(H10:H67)</f>
        <v>4254700</v>
      </c>
      <c r="I68" s="3">
        <f t="shared" si="29"/>
        <v>-548712</v>
      </c>
    </row>
    <row r="69" spans="1:11" x14ac:dyDescent="0.2">
      <c r="A69" s="15" t="str">
        <f>+'02. Inserir os dados aqui'!A69</f>
        <v>Familiares</v>
      </c>
      <c r="B69" s="15">
        <f>+'02. Inserir os dados aqui'!B69</f>
        <v>25000</v>
      </c>
      <c r="C69" s="15">
        <f>+'02. Inserir os dados aqui'!C69</f>
        <v>18500</v>
      </c>
      <c r="D69" s="15">
        <f>+'02. Inserir os dados aqui'!D69</f>
        <v>6500</v>
      </c>
      <c r="E69" s="6"/>
    </row>
    <row r="70" spans="1:11" x14ac:dyDescent="0.2">
      <c r="A70" s="15" t="str">
        <f>+'02. Inserir os dados aqui'!A70</f>
        <v>Outros</v>
      </c>
      <c r="B70" s="15">
        <f>+'02. Inserir os dados aqui'!B70</f>
        <v>5685</v>
      </c>
      <c r="C70" s="15">
        <f>+'02. Inserir os dados aqui'!C70</f>
        <v>0</v>
      </c>
      <c r="D70" s="15">
        <f>+'02. Inserir os dados aqui'!D70</f>
        <v>5685</v>
      </c>
      <c r="E70" s="6"/>
    </row>
    <row r="71" spans="1:11" s="14" customFormat="1" x14ac:dyDescent="0.2">
      <c r="A71" s="15" t="str">
        <f>+'02. Inserir os dados aqui'!A71</f>
        <v>Subtotal</v>
      </c>
      <c r="B71" s="15">
        <f>+'02. Inserir os dados aqui'!B71</f>
        <v>137685</v>
      </c>
      <c r="C71" s="15">
        <f>+'02. Inserir os dados aqui'!C71</f>
        <v>90000</v>
      </c>
      <c r="D71" s="15">
        <f>+'02. Inserir os dados aqui'!D71</f>
        <v>47685</v>
      </c>
      <c r="E71" s="10"/>
    </row>
    <row r="72" spans="1:11" x14ac:dyDescent="0.2">
      <c r="A72" s="15"/>
      <c r="B72" s="15"/>
      <c r="C72" s="15"/>
      <c r="D72" s="15"/>
      <c r="E72" s="6"/>
    </row>
    <row r="73" spans="1:11" x14ac:dyDescent="0.2">
      <c r="A73" s="15" t="str">
        <f>+'02. Inserir os dados aqui'!A73</f>
        <v>Imagens (Vídeo e Fotos )</v>
      </c>
      <c r="B73" s="15" t="str">
        <f>+'02. Inserir os dados aqui'!B73</f>
        <v>Orçamento</v>
      </c>
      <c r="C73" s="15" t="str">
        <f>+'02. Inserir os dados aqui'!C73</f>
        <v xml:space="preserve">Pagamento </v>
      </c>
      <c r="D73" s="15" t="str">
        <f>+'02. Inserir os dados aqui'!D73</f>
        <v>Por Pagar</v>
      </c>
      <c r="E73" s="6"/>
    </row>
    <row r="74" spans="1:11" x14ac:dyDescent="0.2">
      <c r="A74" s="15" t="str">
        <f>+'02. Inserir os dados aqui'!A74</f>
        <v>Fotografias</v>
      </c>
      <c r="B74" s="15">
        <f>+'02. Inserir os dados aqui'!B74</f>
        <v>35000</v>
      </c>
      <c r="C74" s="15">
        <f>+'02. Inserir os dados aqui'!C74</f>
        <v>35000</v>
      </c>
      <c r="D74" s="15">
        <f>+'02. Inserir os dados aqui'!D74</f>
        <v>0</v>
      </c>
      <c r="E74" s="6"/>
    </row>
    <row r="75" spans="1:11" x14ac:dyDescent="0.2">
      <c r="A75" s="15" t="str">
        <f>+'02. Inserir os dados aqui'!A75</f>
        <v>Filmagens</v>
      </c>
      <c r="B75" s="15">
        <f>+'02. Inserir os dados aqui'!B75</f>
        <v>25000</v>
      </c>
      <c r="C75" s="15">
        <f>+'02. Inserir os dados aqui'!C75</f>
        <v>25000</v>
      </c>
      <c r="D75" s="15">
        <f>+'02. Inserir os dados aqui'!D75</f>
        <v>0</v>
      </c>
      <c r="E75" s="6"/>
    </row>
    <row r="76" spans="1:11" x14ac:dyDescent="0.2">
      <c r="A76" s="15" t="str">
        <f>+'02. Inserir os dados aqui'!A76</f>
        <v>Impressões de Album</v>
      </c>
      <c r="B76" s="15">
        <f>+'02. Inserir os dados aqui'!B76</f>
        <v>44000</v>
      </c>
      <c r="C76" s="15">
        <f>+'02. Inserir os dados aqui'!C76</f>
        <v>38500</v>
      </c>
      <c r="D76" s="15">
        <f>+'02. Inserir os dados aqui'!D76</f>
        <v>5500</v>
      </c>
      <c r="E76" s="6"/>
    </row>
    <row r="77" spans="1:11" x14ac:dyDescent="0.2">
      <c r="A77" s="15" t="str">
        <f>+'02. Inserir os dados aqui'!A77</f>
        <v>Reprodução do Vídeo</v>
      </c>
      <c r="B77" s="15">
        <f>+'02. Inserir os dados aqui'!B77</f>
        <v>24000</v>
      </c>
      <c r="C77" s="15">
        <f>+'02. Inserir os dados aqui'!C77</f>
        <v>0</v>
      </c>
      <c r="D77" s="15">
        <f>+'02. Inserir os dados aqui'!D77</f>
        <v>24000</v>
      </c>
      <c r="E77" s="6"/>
    </row>
    <row r="78" spans="1:11" s="14" customFormat="1" x14ac:dyDescent="0.2">
      <c r="A78" s="15" t="str">
        <f>+'02. Inserir os dados aqui'!A78</f>
        <v>Subtotal</v>
      </c>
      <c r="B78" s="15">
        <f>+'02. Inserir os dados aqui'!B78</f>
        <v>128000</v>
      </c>
      <c r="C78" s="15">
        <f>+'02. Inserir os dados aqui'!C78</f>
        <v>98500</v>
      </c>
      <c r="D78" s="15">
        <f>+'02. Inserir os dados aqui'!D78</f>
        <v>29500</v>
      </c>
      <c r="E78" s="10"/>
    </row>
    <row r="79" spans="1:11" x14ac:dyDescent="0.2">
      <c r="A79" s="15"/>
      <c r="B79" s="15"/>
      <c r="C79" s="15"/>
      <c r="D79" s="15"/>
      <c r="E79" s="6"/>
    </row>
    <row r="80" spans="1:11" x14ac:dyDescent="0.2">
      <c r="A80" s="15" t="str">
        <f>+'02. Inserir os dados aqui'!A80</f>
        <v>Outras Despesas</v>
      </c>
      <c r="B80" s="15" t="str">
        <f>+'02. Inserir os dados aqui'!B80</f>
        <v>Orçamento</v>
      </c>
      <c r="C80" s="15" t="str">
        <f>+'02. Inserir os dados aqui'!C80</f>
        <v xml:space="preserve">Pagamento </v>
      </c>
      <c r="D80" s="15" t="str">
        <f>+'02. Inserir os dados aqui'!D80</f>
        <v>Por Pagar</v>
      </c>
      <c r="E80" s="6"/>
    </row>
    <row r="81" spans="1:4" x14ac:dyDescent="0.2">
      <c r="A81" s="15" t="str">
        <f>+'02. Inserir os dados aqui'!A81</f>
        <v>Oferta para a igreja</v>
      </c>
      <c r="B81" s="15">
        <f>+'02. Inserir os dados aqui'!B81</f>
        <v>0</v>
      </c>
      <c r="C81" s="15">
        <f>+'02. Inserir os dados aqui'!C81</f>
        <v>50000</v>
      </c>
      <c r="D81" s="15">
        <f>+'02. Inserir os dados aqui'!D81</f>
        <v>-50000</v>
      </c>
    </row>
    <row r="82" spans="1:4" x14ac:dyDescent="0.2">
      <c r="A82" s="15" t="str">
        <f>+'02. Inserir os dados aqui'!A82</f>
        <v>Despesas com a igreja/instalações da cerimónia</v>
      </c>
      <c r="B82" s="15">
        <f>+'02. Inserir os dados aqui'!B82</f>
        <v>11500</v>
      </c>
      <c r="C82" s="15">
        <f>+'02. Inserir os dados aqui'!C82</f>
        <v>12500</v>
      </c>
      <c r="D82" s="15">
        <f>+'02. Inserir os dados aqui'!D82</f>
        <v>-1000</v>
      </c>
    </row>
    <row r="83" spans="1:4" x14ac:dyDescent="0.2">
      <c r="A83" s="15" t="str">
        <f>+'02. Inserir os dados aqui'!A83</f>
        <v>Mestre de cerimónia</v>
      </c>
      <c r="B83" s="15">
        <f>+'02. Inserir os dados aqui'!B83</f>
        <v>5000</v>
      </c>
      <c r="C83" s="15">
        <f>+'02. Inserir os dados aqui'!C83</f>
        <v>0</v>
      </c>
      <c r="D83" s="15">
        <f>+'02. Inserir os dados aqui'!D83</f>
        <v>5000</v>
      </c>
    </row>
    <row r="84" spans="1:4" x14ac:dyDescent="0.2">
      <c r="A84" s="15" t="str">
        <f>+'02. Inserir os dados aqui'!A84</f>
        <v>Jantar de ensaio</v>
      </c>
      <c r="B84" s="15">
        <f>+'02. Inserir os dados aqui'!B84</f>
        <v>3500</v>
      </c>
      <c r="C84" s="15">
        <f>+'02. Inserir os dados aqui'!C84</f>
        <v>0</v>
      </c>
      <c r="D84" s="15">
        <f>+'02. Inserir os dados aqui'!D84</f>
        <v>3500</v>
      </c>
    </row>
    <row r="85" spans="1:4" x14ac:dyDescent="0.2">
      <c r="A85" s="15" t="str">
        <f>+'02. Inserir os dados aqui'!A85</f>
        <v>Festa de noivado</v>
      </c>
      <c r="B85" s="15">
        <f>+'02. Inserir os dados aqui'!B85</f>
        <v>50000</v>
      </c>
      <c r="C85" s="15">
        <f>+'02. Inserir os dados aqui'!C85</f>
        <v>85000</v>
      </c>
      <c r="D85" s="15">
        <f>+'02. Inserir os dados aqui'!D85</f>
        <v>-35000</v>
      </c>
    </row>
    <row r="86" spans="1:4" x14ac:dyDescent="0.2">
      <c r="A86" s="15" t="str">
        <f>+'02. Inserir os dados aqui'!A86</f>
        <v>Marcações de beleza</v>
      </c>
      <c r="B86" s="15">
        <f>+'02. Inserir os dados aqui'!B86</f>
        <v>38500</v>
      </c>
      <c r="C86" s="15">
        <f>+'02. Inserir os dados aqui'!C86</f>
        <v>25800</v>
      </c>
      <c r="D86" s="15">
        <f>+'02. Inserir os dados aqui'!D86</f>
        <v>12700</v>
      </c>
    </row>
    <row r="87" spans="1:4" x14ac:dyDescent="0.2">
      <c r="A87" s="15" t="str">
        <f>+'02. Inserir os dados aqui'!A87</f>
        <v>Despedida de solteiro/a</v>
      </c>
      <c r="B87" s="15">
        <f>+'02. Inserir os dados aqui'!B87</f>
        <v>22500</v>
      </c>
      <c r="C87" s="15">
        <f>+'02. Inserir os dados aqui'!C87</f>
        <v>0</v>
      </c>
      <c r="D87" s="15">
        <f>+'02. Inserir os dados aqui'!D87</f>
        <v>22500</v>
      </c>
    </row>
    <row r="88" spans="1:4" x14ac:dyDescent="0.2">
      <c r="A88" s="15" t="str">
        <f>+'02. Inserir os dados aqui'!A88</f>
        <v>Quartos de hotel</v>
      </c>
      <c r="B88" s="15">
        <f>+'02. Inserir os dados aqui'!B88</f>
        <v>45000</v>
      </c>
      <c r="C88" s="15">
        <f>+'02. Inserir os dados aqui'!C88</f>
        <v>48500</v>
      </c>
      <c r="D88" s="15">
        <f>+'02. Inserir os dados aqui'!D88</f>
        <v>-3500</v>
      </c>
    </row>
    <row r="89" spans="1:4" x14ac:dyDescent="0.2">
      <c r="A89" s="15" t="str">
        <f>+'02. Inserir os dados aqui'!A89</f>
        <v>Lua de Mel</v>
      </c>
      <c r="B89" s="15">
        <f>+'02. Inserir os dados aqui'!B89</f>
        <v>180000</v>
      </c>
      <c r="C89" s="15">
        <f>+'02. Inserir os dados aqui'!C89</f>
        <v>250000</v>
      </c>
      <c r="D89" s="15">
        <f>+'02. Inserir os dados aqui'!D89</f>
        <v>-70000</v>
      </c>
    </row>
    <row r="90" spans="1:4" x14ac:dyDescent="0.2">
      <c r="A90" s="15" t="str">
        <f>+'02. Inserir os dados aqui'!A90</f>
        <v>Subtotal</v>
      </c>
      <c r="B90" s="15">
        <f>+'02. Inserir os dados aqui'!B90</f>
        <v>356000</v>
      </c>
      <c r="C90" s="15">
        <f>+'02. Inserir os dados aqui'!C90</f>
        <v>471800</v>
      </c>
      <c r="D90" s="15">
        <f>+'02. Inserir os dados aqui'!D90</f>
        <v>-115800</v>
      </c>
    </row>
    <row r="91" spans="1:4" x14ac:dyDescent="0.2">
      <c r="A91" s="15"/>
      <c r="B91" s="15"/>
      <c r="C91" s="15"/>
      <c r="D91" s="15"/>
    </row>
    <row r="93" spans="1:4" ht="14.25" x14ac:dyDescent="0.2"/>
    <row r="94" spans="1:4" ht="14.25" x14ac:dyDescent="0.2"/>
    <row r="95" spans="1:4" ht="14.25" x14ac:dyDescent="0.2"/>
    <row r="96" spans="1:4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10" ht="14.25" x14ac:dyDescent="0.2"/>
    <row r="111" ht="14.25" x14ac:dyDescent="0.2"/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44B16-576D-4B3F-87E8-0C16EB2619AA}">
  <sheetPr>
    <tabColor theme="9" tint="-0.499984740745262"/>
  </sheetPr>
  <dimension ref="A1:E92"/>
  <sheetViews>
    <sheetView workbookViewId="0">
      <selection activeCell="E7" sqref="E7"/>
    </sheetView>
  </sheetViews>
  <sheetFormatPr defaultColWidth="0" defaultRowHeight="14.25" zeroHeight="1" x14ac:dyDescent="0.2"/>
  <cols>
    <col min="1" max="1" width="49.85546875" style="3" bestFit="1" customWidth="1"/>
    <col min="2" max="2" width="19.28515625" style="4" customWidth="1"/>
    <col min="3" max="3" width="24.7109375" style="4" bestFit="1" customWidth="1"/>
    <col min="4" max="4" width="15.5703125" style="3" bestFit="1" customWidth="1"/>
    <col min="5" max="5" width="21.7109375" style="3" bestFit="1" customWidth="1"/>
    <col min="6" max="16384" width="9.140625" style="3" hidden="1"/>
  </cols>
  <sheetData>
    <row r="1" spans="1:5" ht="11.25" customHeight="1" x14ac:dyDescent="0.2"/>
    <row r="2" spans="1:5" ht="22.5" x14ac:dyDescent="0.2">
      <c r="A2" s="85" t="s">
        <v>85</v>
      </c>
      <c r="B2" s="85"/>
      <c r="C2" s="85"/>
      <c r="D2" s="85"/>
      <c r="E2" s="85"/>
    </row>
    <row r="3" spans="1:5" x14ac:dyDescent="0.2">
      <c r="A3" s="6"/>
      <c r="D3" s="6"/>
      <c r="E3" s="6"/>
    </row>
    <row r="4" spans="1:5" x14ac:dyDescent="0.2">
      <c r="A4" s="10" t="s">
        <v>3</v>
      </c>
      <c r="B4" s="4" t="s">
        <v>77</v>
      </c>
      <c r="D4" s="6"/>
      <c r="E4" s="6"/>
    </row>
    <row r="5" spans="1:5" ht="15.75" x14ac:dyDescent="0.2">
      <c r="A5" s="68"/>
      <c r="B5" s="69" t="s">
        <v>61</v>
      </c>
      <c r="C5" s="69" t="s">
        <v>62</v>
      </c>
      <c r="D5" s="69" t="s">
        <v>63</v>
      </c>
      <c r="E5" s="9"/>
    </row>
    <row r="6" spans="1:5" ht="15.75" x14ac:dyDescent="0.2">
      <c r="A6" s="70" t="s">
        <v>65</v>
      </c>
      <c r="B6" s="71">
        <f>+B13+B28+B38+B46+B63+B71+B78+B90</f>
        <v>3705988</v>
      </c>
      <c r="C6" s="71">
        <f>+C13+C28+C38+C46+C63+C71+C78+C90</f>
        <v>4254700</v>
      </c>
      <c r="D6" s="71">
        <f>+B6-C6</f>
        <v>-548712</v>
      </c>
      <c r="E6" s="8"/>
    </row>
    <row r="7" spans="1:5" x14ac:dyDescent="0.2">
      <c r="A7" s="6"/>
      <c r="D7" s="6"/>
      <c r="E7" s="10"/>
    </row>
    <row r="8" spans="1:5" ht="6" customHeight="1" x14ac:dyDescent="0.2">
      <c r="A8" s="10"/>
      <c r="B8" s="11"/>
      <c r="C8" s="11"/>
      <c r="D8" s="6"/>
      <c r="E8" s="6"/>
    </row>
    <row r="9" spans="1:5" ht="15.75" x14ac:dyDescent="0.2">
      <c r="A9" s="72" t="s">
        <v>53</v>
      </c>
      <c r="B9" s="69" t="s">
        <v>61</v>
      </c>
      <c r="C9" s="69" t="s">
        <v>62</v>
      </c>
      <c r="D9" s="69" t="s">
        <v>63</v>
      </c>
      <c r="E9" s="6"/>
    </row>
    <row r="10" spans="1:5" ht="15.75" x14ac:dyDescent="0.2">
      <c r="A10" s="73" t="s">
        <v>55</v>
      </c>
      <c r="B10" s="74">
        <v>3500</v>
      </c>
      <c r="C10" s="74">
        <v>3100</v>
      </c>
      <c r="D10" s="69">
        <f t="shared" ref="D10:D13" si="0">+B10-C10</f>
        <v>400</v>
      </c>
      <c r="E10" s="6"/>
    </row>
    <row r="11" spans="1:5" ht="15.75" x14ac:dyDescent="0.2">
      <c r="A11" s="73" t="s">
        <v>47</v>
      </c>
      <c r="B11" s="74">
        <v>1850</v>
      </c>
      <c r="C11" s="74">
        <v>1850</v>
      </c>
      <c r="D11" s="69">
        <f t="shared" si="0"/>
        <v>0</v>
      </c>
      <c r="E11" s="6"/>
    </row>
    <row r="12" spans="1:5" ht="15.75" x14ac:dyDescent="0.2">
      <c r="A12" s="73" t="s">
        <v>54</v>
      </c>
      <c r="B12" s="74">
        <v>0</v>
      </c>
      <c r="C12" s="74">
        <v>0</v>
      </c>
      <c r="D12" s="69">
        <f t="shared" si="0"/>
        <v>0</v>
      </c>
      <c r="E12" s="6"/>
    </row>
    <row r="13" spans="1:5" ht="15.75" x14ac:dyDescent="0.2">
      <c r="A13" s="75" t="s">
        <v>33</v>
      </c>
      <c r="B13" s="76">
        <f>SUM(B9:B12)</f>
        <v>5350</v>
      </c>
      <c r="C13" s="76">
        <f>SUM(C9:C12)</f>
        <v>4950</v>
      </c>
      <c r="D13" s="69">
        <f t="shared" si="0"/>
        <v>400</v>
      </c>
      <c r="E13" s="6"/>
    </row>
    <row r="14" spans="1:5" x14ac:dyDescent="0.2">
      <c r="A14" s="13"/>
      <c r="D14" s="6"/>
      <c r="E14" s="6"/>
    </row>
    <row r="15" spans="1:5" ht="15.75" x14ac:dyDescent="0.2">
      <c r="A15" s="80" t="s">
        <v>35</v>
      </c>
      <c r="B15" s="79" t="s">
        <v>61</v>
      </c>
      <c r="C15" s="79" t="s">
        <v>62</v>
      </c>
      <c r="D15" s="79" t="s">
        <v>63</v>
      </c>
      <c r="E15" s="6"/>
    </row>
    <row r="16" spans="1:5" ht="15.75" x14ac:dyDescent="0.2">
      <c r="A16" s="73" t="s">
        <v>15</v>
      </c>
      <c r="B16" s="74">
        <v>75000</v>
      </c>
      <c r="C16" s="74">
        <v>65000</v>
      </c>
      <c r="D16" s="69">
        <f t="shared" ref="D16:D28" si="1">+B16-C16</f>
        <v>10000</v>
      </c>
      <c r="E16" s="6"/>
    </row>
    <row r="17" spans="1:5" ht="15.75" x14ac:dyDescent="0.2">
      <c r="A17" s="73" t="s">
        <v>16</v>
      </c>
      <c r="B17" s="74">
        <f>125000*2</f>
        <v>250000</v>
      </c>
      <c r="C17" s="74">
        <v>250000</v>
      </c>
      <c r="D17" s="69">
        <f t="shared" si="1"/>
        <v>0</v>
      </c>
      <c r="E17" s="6"/>
    </row>
    <row r="18" spans="1:5" ht="15.75" x14ac:dyDescent="0.2">
      <c r="A18" s="73" t="s">
        <v>17</v>
      </c>
      <c r="B18" s="74">
        <v>250000</v>
      </c>
      <c r="C18" s="74">
        <v>260000</v>
      </c>
      <c r="D18" s="69">
        <f t="shared" si="1"/>
        <v>-10000</v>
      </c>
      <c r="E18" s="6"/>
    </row>
    <row r="19" spans="1:5" ht="15.75" x14ac:dyDescent="0.2">
      <c r="A19" s="73" t="s">
        <v>18</v>
      </c>
      <c r="B19" s="74">
        <v>12500</v>
      </c>
      <c r="C19" s="74">
        <v>11500</v>
      </c>
      <c r="D19" s="69">
        <f t="shared" si="1"/>
        <v>1000</v>
      </c>
      <c r="E19" s="6"/>
    </row>
    <row r="20" spans="1:5" ht="15.75" x14ac:dyDescent="0.2">
      <c r="A20" s="73" t="s">
        <v>0</v>
      </c>
      <c r="B20" s="74">
        <v>45000</v>
      </c>
      <c r="C20" s="74">
        <v>42500</v>
      </c>
      <c r="D20" s="69">
        <f t="shared" si="1"/>
        <v>2500</v>
      </c>
      <c r="E20" s="6"/>
    </row>
    <row r="21" spans="1:5" ht="15.75" x14ac:dyDescent="0.2">
      <c r="A21" s="73" t="s">
        <v>1</v>
      </c>
      <c r="B21" s="74">
        <v>25000</v>
      </c>
      <c r="C21" s="74">
        <v>21500</v>
      </c>
      <c r="D21" s="69">
        <f t="shared" si="1"/>
        <v>3500</v>
      </c>
      <c r="E21" s="6"/>
    </row>
    <row r="22" spans="1:5" ht="15.75" x14ac:dyDescent="0.2">
      <c r="A22" s="73" t="s">
        <v>19</v>
      </c>
      <c r="B22" s="74">
        <v>5500</v>
      </c>
      <c r="C22" s="74">
        <v>3500</v>
      </c>
      <c r="D22" s="69">
        <f t="shared" si="1"/>
        <v>2000</v>
      </c>
      <c r="E22" s="6"/>
    </row>
    <row r="23" spans="1:5" ht="15.75" x14ac:dyDescent="0.2">
      <c r="A23" s="73" t="s">
        <v>20</v>
      </c>
      <c r="B23" s="74">
        <v>3500</v>
      </c>
      <c r="C23" s="74">
        <v>2850</v>
      </c>
      <c r="D23" s="69">
        <f t="shared" si="1"/>
        <v>650</v>
      </c>
      <c r="E23" s="6"/>
    </row>
    <row r="24" spans="1:5" ht="15.75" x14ac:dyDescent="0.2">
      <c r="A24" s="73" t="s">
        <v>46</v>
      </c>
      <c r="B24" s="74">
        <v>225000</v>
      </c>
      <c r="C24" s="74">
        <v>185000</v>
      </c>
      <c r="D24" s="69">
        <f t="shared" si="1"/>
        <v>40000</v>
      </c>
      <c r="E24" s="6"/>
    </row>
    <row r="25" spans="1:5" ht="15.75" x14ac:dyDescent="0.2">
      <c r="A25" s="73" t="s">
        <v>21</v>
      </c>
      <c r="B25" s="74">
        <v>35000</v>
      </c>
      <c r="C25" s="74">
        <v>28500</v>
      </c>
      <c r="D25" s="69">
        <f t="shared" si="1"/>
        <v>6500</v>
      </c>
      <c r="E25" s="6"/>
    </row>
    <row r="26" spans="1:5" ht="15.75" x14ac:dyDescent="0.2">
      <c r="A26" s="73" t="s">
        <v>59</v>
      </c>
      <c r="B26" s="74">
        <v>195000</v>
      </c>
      <c r="C26" s="74">
        <v>165800</v>
      </c>
      <c r="D26" s="69">
        <f t="shared" si="1"/>
        <v>29200</v>
      </c>
      <c r="E26" s="6"/>
    </row>
    <row r="27" spans="1:5" ht="15.75" x14ac:dyDescent="0.2">
      <c r="A27" s="73" t="s">
        <v>14</v>
      </c>
      <c r="B27" s="74">
        <v>25000</v>
      </c>
      <c r="C27" s="74">
        <v>0</v>
      </c>
      <c r="D27" s="69">
        <f t="shared" si="1"/>
        <v>25000</v>
      </c>
      <c r="E27" s="6"/>
    </row>
    <row r="28" spans="1:5" s="14" customFormat="1" ht="15.75" x14ac:dyDescent="0.2">
      <c r="A28" s="77" t="s">
        <v>33</v>
      </c>
      <c r="B28" s="78">
        <f>SUM(B16:B27)</f>
        <v>1146500</v>
      </c>
      <c r="C28" s="78">
        <f>SUM(C16:C27)</f>
        <v>1036150</v>
      </c>
      <c r="D28" s="79">
        <f t="shared" si="1"/>
        <v>110350</v>
      </c>
      <c r="E28" s="10"/>
    </row>
    <row r="29" spans="1:5" x14ac:dyDescent="0.2">
      <c r="A29" s="13"/>
      <c r="D29" s="6"/>
      <c r="E29" s="6"/>
    </row>
    <row r="30" spans="1:5" ht="15.75" x14ac:dyDescent="0.25">
      <c r="A30" s="83" t="s">
        <v>49</v>
      </c>
      <c r="B30" s="79" t="s">
        <v>61</v>
      </c>
      <c r="C30" s="79" t="s">
        <v>62</v>
      </c>
      <c r="D30" s="79" t="s">
        <v>63</v>
      </c>
      <c r="E30" s="6"/>
    </row>
    <row r="31" spans="1:5" ht="15.75" x14ac:dyDescent="0.25">
      <c r="A31" s="81" t="s">
        <v>51</v>
      </c>
      <c r="B31" s="74">
        <v>25000</v>
      </c>
      <c r="C31" s="74">
        <v>20000</v>
      </c>
      <c r="D31" s="69">
        <f t="shared" ref="D31:D38" si="2">+B31-C31</f>
        <v>5000</v>
      </c>
      <c r="E31" s="6"/>
    </row>
    <row r="32" spans="1:5" ht="15.75" x14ac:dyDescent="0.2">
      <c r="A32" s="82" t="s">
        <v>50</v>
      </c>
      <c r="B32" s="74">
        <f>+B31*0.2</f>
        <v>5000</v>
      </c>
      <c r="C32" s="74">
        <v>4500</v>
      </c>
      <c r="D32" s="69">
        <f t="shared" si="2"/>
        <v>500</v>
      </c>
      <c r="E32" s="6"/>
    </row>
    <row r="33" spans="1:5" ht="15.75" x14ac:dyDescent="0.25">
      <c r="A33" s="81" t="s">
        <v>48</v>
      </c>
      <c r="B33" s="74">
        <v>35000</v>
      </c>
      <c r="C33" s="74">
        <v>45000</v>
      </c>
      <c r="D33" s="69">
        <f t="shared" si="2"/>
        <v>-10000</v>
      </c>
      <c r="E33" s="6"/>
    </row>
    <row r="34" spans="1:5" ht="15.75" x14ac:dyDescent="0.25">
      <c r="A34" s="81" t="s">
        <v>52</v>
      </c>
      <c r="B34" s="74">
        <v>15868</v>
      </c>
      <c r="C34" s="74">
        <v>12500</v>
      </c>
      <c r="D34" s="69">
        <f t="shared" si="2"/>
        <v>3368</v>
      </c>
      <c r="E34" s="6"/>
    </row>
    <row r="35" spans="1:5" ht="15.75" x14ac:dyDescent="0.25">
      <c r="A35" s="81" t="s">
        <v>6</v>
      </c>
      <c r="B35" s="74">
        <v>0</v>
      </c>
      <c r="C35" s="74">
        <v>0</v>
      </c>
      <c r="D35" s="69">
        <f t="shared" si="2"/>
        <v>0</v>
      </c>
      <c r="E35" s="6"/>
    </row>
    <row r="36" spans="1:5" ht="15.75" x14ac:dyDescent="0.25">
      <c r="A36" s="81" t="s">
        <v>5</v>
      </c>
      <c r="B36" s="74">
        <v>12500</v>
      </c>
      <c r="C36" s="74">
        <v>3500</v>
      </c>
      <c r="D36" s="69">
        <f t="shared" si="2"/>
        <v>9000</v>
      </c>
      <c r="E36" s="6"/>
    </row>
    <row r="37" spans="1:5" ht="15.75" x14ac:dyDescent="0.25">
      <c r="A37" s="81" t="s">
        <v>14</v>
      </c>
      <c r="B37" s="74">
        <v>15685</v>
      </c>
      <c r="C37" s="74">
        <v>25800</v>
      </c>
      <c r="D37" s="69">
        <f t="shared" si="2"/>
        <v>-10115</v>
      </c>
      <c r="E37" s="6"/>
    </row>
    <row r="38" spans="1:5" ht="15.75" x14ac:dyDescent="0.2">
      <c r="A38" s="84" t="s">
        <v>33</v>
      </c>
      <c r="B38" s="78">
        <f>SUM(B31:B37)</f>
        <v>109053</v>
      </c>
      <c r="C38" s="78">
        <f>SUM(C31:C37)</f>
        <v>111300</v>
      </c>
      <c r="D38" s="79">
        <f t="shared" si="2"/>
        <v>-2247</v>
      </c>
      <c r="E38" s="6"/>
    </row>
    <row r="39" spans="1:5" x14ac:dyDescent="0.2">
      <c r="A39" s="12"/>
      <c r="B39" s="11"/>
      <c r="C39" s="11"/>
      <c r="D39" s="6"/>
      <c r="E39" s="6"/>
    </row>
    <row r="40" spans="1:5" ht="15.75" x14ac:dyDescent="0.25">
      <c r="A40" s="83" t="s">
        <v>47</v>
      </c>
      <c r="B40" s="79" t="s">
        <v>61</v>
      </c>
      <c r="C40" s="79" t="s">
        <v>62</v>
      </c>
      <c r="D40" s="79" t="s">
        <v>63</v>
      </c>
      <c r="E40" s="6"/>
    </row>
    <row r="41" spans="1:5" ht="15.75" x14ac:dyDescent="0.2">
      <c r="A41" s="82" t="s">
        <v>23</v>
      </c>
      <c r="B41" s="74">
        <v>6500</v>
      </c>
      <c r="C41" s="74">
        <v>10500</v>
      </c>
      <c r="D41" s="69">
        <f t="shared" ref="D41:D46" si="3">+B41-C41</f>
        <v>-4000</v>
      </c>
      <c r="E41" s="6"/>
    </row>
    <row r="42" spans="1:5" ht="15.75" x14ac:dyDescent="0.25">
      <c r="A42" s="81" t="s">
        <v>48</v>
      </c>
      <c r="B42" s="74">
        <v>35000</v>
      </c>
      <c r="C42" s="74">
        <v>45000</v>
      </c>
      <c r="D42" s="69">
        <f t="shared" si="3"/>
        <v>-10000</v>
      </c>
      <c r="E42" s="6"/>
    </row>
    <row r="43" spans="1:5" ht="15.75" x14ac:dyDescent="0.25">
      <c r="A43" s="81" t="s">
        <v>5</v>
      </c>
      <c r="B43" s="74">
        <v>12500</v>
      </c>
      <c r="C43" s="74">
        <v>13500</v>
      </c>
      <c r="D43" s="69">
        <f t="shared" si="3"/>
        <v>-1000</v>
      </c>
      <c r="E43" s="6"/>
    </row>
    <row r="44" spans="1:5" ht="15.75" x14ac:dyDescent="0.25">
      <c r="A44" s="81" t="s">
        <v>56</v>
      </c>
      <c r="B44" s="74">
        <f>SUM(B41:B43)</f>
        <v>54000</v>
      </c>
      <c r="C44" s="74">
        <f>SUM(C41:C43)</f>
        <v>69000</v>
      </c>
      <c r="D44" s="69">
        <f t="shared" si="3"/>
        <v>-15000</v>
      </c>
      <c r="E44" s="6"/>
    </row>
    <row r="45" spans="1:5" ht="15.75" x14ac:dyDescent="0.25">
      <c r="A45" s="81" t="s">
        <v>14</v>
      </c>
      <c r="B45" s="74">
        <v>0</v>
      </c>
      <c r="C45" s="74">
        <v>0</v>
      </c>
      <c r="D45" s="69">
        <f t="shared" si="3"/>
        <v>0</v>
      </c>
      <c r="E45" s="6"/>
    </row>
    <row r="46" spans="1:5" s="14" customFormat="1" ht="15.75" x14ac:dyDescent="0.2">
      <c r="A46" s="84" t="s">
        <v>33</v>
      </c>
      <c r="B46" s="78">
        <f>SUM(B41:B45)</f>
        <v>108000</v>
      </c>
      <c r="C46" s="78">
        <f>SUM(C41:C45)</f>
        <v>138000</v>
      </c>
      <c r="D46" s="79">
        <f t="shared" si="3"/>
        <v>-30000</v>
      </c>
      <c r="E46" s="10"/>
    </row>
    <row r="47" spans="1:5" ht="15.75" x14ac:dyDescent="0.2">
      <c r="A47" s="2"/>
      <c r="D47" s="7"/>
      <c r="E47" s="6"/>
    </row>
    <row r="48" spans="1:5" ht="15.75" x14ac:dyDescent="0.2">
      <c r="A48" s="12"/>
      <c r="D48" s="7"/>
      <c r="E48" s="6"/>
    </row>
    <row r="49" spans="1:5" ht="15.75" x14ac:dyDescent="0.2">
      <c r="A49" s="80" t="s">
        <v>39</v>
      </c>
      <c r="B49" s="79" t="s">
        <v>61</v>
      </c>
      <c r="C49" s="79" t="s">
        <v>62</v>
      </c>
      <c r="D49" s="79" t="s">
        <v>63</v>
      </c>
      <c r="E49" s="6"/>
    </row>
    <row r="50" spans="1:5" ht="15.75" x14ac:dyDescent="0.2">
      <c r="A50" s="82" t="s">
        <v>40</v>
      </c>
      <c r="B50" s="74">
        <v>450000</v>
      </c>
      <c r="C50" s="74">
        <v>380000</v>
      </c>
      <c r="D50" s="69">
        <f t="shared" ref="D50:D63" si="4">+B50-C50</f>
        <v>70000</v>
      </c>
      <c r="E50" s="6"/>
    </row>
    <row r="51" spans="1:5" ht="15.75" x14ac:dyDescent="0.2">
      <c r="A51" s="82" t="s">
        <v>2</v>
      </c>
      <c r="B51" s="74">
        <f>+B50*0.2</f>
        <v>90000</v>
      </c>
      <c r="C51" s="74">
        <f>+C50*0.2</f>
        <v>76000</v>
      </c>
      <c r="D51" s="69">
        <f t="shared" si="4"/>
        <v>14000</v>
      </c>
      <c r="E51" s="6"/>
    </row>
    <row r="52" spans="1:5" ht="15.75" x14ac:dyDescent="0.2">
      <c r="A52" s="82" t="s">
        <v>41</v>
      </c>
      <c r="B52" s="74">
        <v>850000</v>
      </c>
      <c r="C52" s="74">
        <v>1250000</v>
      </c>
      <c r="D52" s="69">
        <f t="shared" si="4"/>
        <v>-400000</v>
      </c>
      <c r="E52" s="6"/>
    </row>
    <row r="53" spans="1:5" ht="15.75" x14ac:dyDescent="0.2">
      <c r="A53" s="82" t="s">
        <v>8</v>
      </c>
      <c r="B53" s="74">
        <v>125000</v>
      </c>
      <c r="C53" s="74">
        <v>450000</v>
      </c>
      <c r="D53" s="69">
        <f t="shared" si="4"/>
        <v>-325000</v>
      </c>
      <c r="E53" s="6"/>
    </row>
    <row r="54" spans="1:5" ht="15.75" x14ac:dyDescent="0.2">
      <c r="A54" s="82" t="s">
        <v>7</v>
      </c>
      <c r="B54" s="74">
        <v>56800</v>
      </c>
      <c r="C54" s="74">
        <v>30000</v>
      </c>
      <c r="D54" s="69">
        <f t="shared" si="4"/>
        <v>26800</v>
      </c>
      <c r="E54" s="6"/>
    </row>
    <row r="55" spans="1:5" ht="15.75" x14ac:dyDescent="0.2">
      <c r="A55" s="82" t="s">
        <v>27</v>
      </c>
      <c r="B55" s="74">
        <v>25000</v>
      </c>
      <c r="C55" s="74">
        <v>35500</v>
      </c>
      <c r="D55" s="69">
        <f t="shared" si="4"/>
        <v>-10500</v>
      </c>
      <c r="E55" s="6"/>
    </row>
    <row r="56" spans="1:5" ht="15.75" x14ac:dyDescent="0.2">
      <c r="A56" s="82" t="s">
        <v>42</v>
      </c>
      <c r="B56" s="74">
        <v>55000</v>
      </c>
      <c r="C56" s="74">
        <v>45000</v>
      </c>
      <c r="D56" s="69">
        <f t="shared" si="4"/>
        <v>10000</v>
      </c>
      <c r="E56" s="6"/>
    </row>
    <row r="57" spans="1:5" ht="15.75" x14ac:dyDescent="0.2">
      <c r="A57" s="82" t="s">
        <v>58</v>
      </c>
      <c r="B57" s="74">
        <v>10000</v>
      </c>
      <c r="C57" s="74">
        <v>0</v>
      </c>
      <c r="D57" s="69">
        <f t="shared" si="4"/>
        <v>10000</v>
      </c>
      <c r="E57" s="6"/>
    </row>
    <row r="58" spans="1:5" ht="15.75" x14ac:dyDescent="0.2">
      <c r="A58" s="82" t="s">
        <v>57</v>
      </c>
      <c r="B58" s="74">
        <v>0</v>
      </c>
      <c r="C58" s="74">
        <v>0</v>
      </c>
      <c r="D58" s="69">
        <f t="shared" si="4"/>
        <v>0</v>
      </c>
      <c r="E58" s="6"/>
    </row>
    <row r="59" spans="1:5" ht="15.75" x14ac:dyDescent="0.2">
      <c r="A59" s="82" t="s">
        <v>43</v>
      </c>
      <c r="B59" s="74">
        <f>5000*6</f>
        <v>30000</v>
      </c>
      <c r="C59" s="74">
        <v>25000</v>
      </c>
      <c r="D59" s="69">
        <f t="shared" si="4"/>
        <v>5000</v>
      </c>
      <c r="E59" s="6"/>
    </row>
    <row r="60" spans="1:5" ht="15.75" x14ac:dyDescent="0.2">
      <c r="A60" s="82" t="s">
        <v>28</v>
      </c>
      <c r="B60" s="74">
        <v>12600</v>
      </c>
      <c r="C60" s="74">
        <v>0</v>
      </c>
      <c r="D60" s="69">
        <f t="shared" si="4"/>
        <v>12600</v>
      </c>
      <c r="E60" s="6"/>
    </row>
    <row r="61" spans="1:5" ht="15.75" x14ac:dyDescent="0.2">
      <c r="A61" s="82" t="s">
        <v>9</v>
      </c>
      <c r="B61" s="74">
        <v>11000</v>
      </c>
      <c r="C61" s="74">
        <v>12500</v>
      </c>
      <c r="D61" s="69">
        <f t="shared" si="4"/>
        <v>-1500</v>
      </c>
      <c r="E61" s="6"/>
    </row>
    <row r="62" spans="1:5" ht="15.75" x14ac:dyDescent="0.2">
      <c r="A62" s="82" t="s">
        <v>14</v>
      </c>
      <c r="B62" s="74">
        <v>0</v>
      </c>
      <c r="C62" s="74">
        <v>0</v>
      </c>
      <c r="D62" s="69">
        <f t="shared" si="4"/>
        <v>0</v>
      </c>
      <c r="E62" s="6"/>
    </row>
    <row r="63" spans="1:5" s="14" customFormat="1" ht="15.75" x14ac:dyDescent="0.2">
      <c r="A63" s="84" t="s">
        <v>33</v>
      </c>
      <c r="B63" s="78">
        <f>SUM(B50:B62)</f>
        <v>1715400</v>
      </c>
      <c r="C63" s="78">
        <f>SUM(C50:C62)</f>
        <v>2304000</v>
      </c>
      <c r="D63" s="79">
        <f t="shared" si="4"/>
        <v>-588600</v>
      </c>
      <c r="E63" s="10"/>
    </row>
    <row r="64" spans="1:5" x14ac:dyDescent="0.2">
      <c r="A64" s="12"/>
      <c r="D64" s="6"/>
      <c r="E64" s="6"/>
    </row>
    <row r="65" spans="1:5" ht="15.75" x14ac:dyDescent="0.2">
      <c r="A65" s="80" t="s">
        <v>36</v>
      </c>
      <c r="B65" s="79" t="s">
        <v>61</v>
      </c>
      <c r="C65" s="79" t="s">
        <v>62</v>
      </c>
      <c r="D65" s="79" t="s">
        <v>63</v>
      </c>
      <c r="E65" s="6"/>
    </row>
    <row r="66" spans="1:5" ht="15.75" x14ac:dyDescent="0.2">
      <c r="A66" s="82" t="s">
        <v>24</v>
      </c>
      <c r="B66" s="76">
        <f>550*100</f>
        <v>55000</v>
      </c>
      <c r="C66" s="74">
        <v>35000</v>
      </c>
      <c r="D66" s="69">
        <f t="shared" ref="D66:D71" si="5">+B66-C66</f>
        <v>20000</v>
      </c>
      <c r="E66" s="6"/>
    </row>
    <row r="67" spans="1:5" ht="15.75" x14ac:dyDescent="0.2">
      <c r="A67" s="82" t="s">
        <v>37</v>
      </c>
      <c r="B67" s="74">
        <f>4*5500</f>
        <v>22000</v>
      </c>
      <c r="C67" s="74">
        <v>11500</v>
      </c>
      <c r="D67" s="69">
        <f t="shared" si="5"/>
        <v>10500</v>
      </c>
      <c r="E67" s="6"/>
    </row>
    <row r="68" spans="1:5" ht="15.75" x14ac:dyDescent="0.2">
      <c r="A68" s="82" t="s">
        <v>4</v>
      </c>
      <c r="B68" s="74">
        <f>7500*4</f>
        <v>30000</v>
      </c>
      <c r="C68" s="74">
        <v>25000</v>
      </c>
      <c r="D68" s="69">
        <f t="shared" si="5"/>
        <v>5000</v>
      </c>
      <c r="E68" s="6"/>
    </row>
    <row r="69" spans="1:5" ht="15.75" x14ac:dyDescent="0.2">
      <c r="A69" s="82" t="s">
        <v>38</v>
      </c>
      <c r="B69" s="74">
        <v>25000</v>
      </c>
      <c r="C69" s="74">
        <v>18500</v>
      </c>
      <c r="D69" s="69">
        <f t="shared" si="5"/>
        <v>6500</v>
      </c>
      <c r="E69" s="6"/>
    </row>
    <row r="70" spans="1:5" ht="15.75" x14ac:dyDescent="0.2">
      <c r="A70" s="82" t="s">
        <v>14</v>
      </c>
      <c r="B70" s="74">
        <v>5685</v>
      </c>
      <c r="C70" s="74">
        <v>0</v>
      </c>
      <c r="D70" s="69">
        <f t="shared" si="5"/>
        <v>5685</v>
      </c>
      <c r="E70" s="6"/>
    </row>
    <row r="71" spans="1:5" s="14" customFormat="1" ht="15.75" x14ac:dyDescent="0.2">
      <c r="A71" s="84" t="s">
        <v>33</v>
      </c>
      <c r="B71" s="78">
        <f>SUM(B66:B70)</f>
        <v>137685</v>
      </c>
      <c r="C71" s="78">
        <f>SUM(C66:C70)</f>
        <v>90000</v>
      </c>
      <c r="D71" s="79">
        <f t="shared" si="5"/>
        <v>47685</v>
      </c>
      <c r="E71" s="10"/>
    </row>
    <row r="72" spans="1:5" x14ac:dyDescent="0.2">
      <c r="A72" s="12"/>
      <c r="D72" s="6"/>
      <c r="E72" s="6"/>
    </row>
    <row r="73" spans="1:5" ht="15.75" x14ac:dyDescent="0.2">
      <c r="A73" s="80" t="s">
        <v>84</v>
      </c>
      <c r="B73" s="79" t="s">
        <v>61</v>
      </c>
      <c r="C73" s="79" t="s">
        <v>62</v>
      </c>
      <c r="D73" s="79" t="s">
        <v>63</v>
      </c>
      <c r="E73" s="6"/>
    </row>
    <row r="74" spans="1:5" ht="15.75" x14ac:dyDescent="0.2">
      <c r="A74" s="82" t="s">
        <v>25</v>
      </c>
      <c r="B74" s="74">
        <v>35000</v>
      </c>
      <c r="C74" s="74">
        <v>35000</v>
      </c>
      <c r="D74" s="69">
        <f t="shared" ref="D74:D78" si="6">+B74-C74</f>
        <v>0</v>
      </c>
      <c r="E74" s="6"/>
    </row>
    <row r="75" spans="1:5" ht="15.75" x14ac:dyDescent="0.2">
      <c r="A75" s="82" t="s">
        <v>26</v>
      </c>
      <c r="B75" s="74">
        <v>25000</v>
      </c>
      <c r="C75" s="74">
        <v>25000</v>
      </c>
      <c r="D75" s="69">
        <f t="shared" si="6"/>
        <v>0</v>
      </c>
      <c r="E75" s="6"/>
    </row>
    <row r="76" spans="1:5" ht="15.75" x14ac:dyDescent="0.2">
      <c r="A76" s="82" t="s">
        <v>44</v>
      </c>
      <c r="B76" s="74">
        <v>44000</v>
      </c>
      <c r="C76" s="74">
        <v>38500</v>
      </c>
      <c r="D76" s="69">
        <f t="shared" si="6"/>
        <v>5500</v>
      </c>
      <c r="E76" s="6"/>
    </row>
    <row r="77" spans="1:5" ht="15.75" x14ac:dyDescent="0.2">
      <c r="A77" s="82" t="s">
        <v>45</v>
      </c>
      <c r="B77" s="74">
        <v>24000</v>
      </c>
      <c r="C77" s="74">
        <v>0</v>
      </c>
      <c r="D77" s="69">
        <f t="shared" si="6"/>
        <v>24000</v>
      </c>
      <c r="E77" s="6"/>
    </row>
    <row r="78" spans="1:5" s="14" customFormat="1" ht="15.75" x14ac:dyDescent="0.2">
      <c r="A78" s="84" t="s">
        <v>33</v>
      </c>
      <c r="B78" s="78">
        <f>SUM(B74:B77)</f>
        <v>128000</v>
      </c>
      <c r="C78" s="78">
        <f>SUM(C74:C77)</f>
        <v>98500</v>
      </c>
      <c r="D78" s="79">
        <f t="shared" si="6"/>
        <v>29500</v>
      </c>
      <c r="E78" s="10"/>
    </row>
    <row r="79" spans="1:5" ht="15.75" x14ac:dyDescent="0.25">
      <c r="A79" s="1"/>
      <c r="D79" s="6"/>
      <c r="E79" s="6"/>
    </row>
    <row r="80" spans="1:5" ht="15.75" x14ac:dyDescent="0.2">
      <c r="A80" s="80" t="s">
        <v>10</v>
      </c>
      <c r="B80" s="79" t="s">
        <v>61</v>
      </c>
      <c r="C80" s="79" t="s">
        <v>62</v>
      </c>
      <c r="D80" s="79" t="s">
        <v>63</v>
      </c>
      <c r="E80" s="6"/>
    </row>
    <row r="81" spans="1:4" ht="15.75" x14ac:dyDescent="0.2">
      <c r="A81" s="82" t="s">
        <v>64</v>
      </c>
      <c r="B81" s="74">
        <v>0</v>
      </c>
      <c r="C81" s="74">
        <v>50000</v>
      </c>
      <c r="D81" s="69">
        <f t="shared" ref="D81:D90" si="7">+B81-C81</f>
        <v>-50000</v>
      </c>
    </row>
    <row r="82" spans="1:4" ht="15.75" x14ac:dyDescent="0.2">
      <c r="A82" s="82" t="s">
        <v>29</v>
      </c>
      <c r="B82" s="74">
        <v>11500</v>
      </c>
      <c r="C82" s="74">
        <v>12500</v>
      </c>
      <c r="D82" s="69">
        <f t="shared" si="7"/>
        <v>-1000</v>
      </c>
    </row>
    <row r="83" spans="1:4" ht="15.75" x14ac:dyDescent="0.2">
      <c r="A83" s="82" t="s">
        <v>30</v>
      </c>
      <c r="B83" s="74">
        <v>5000</v>
      </c>
      <c r="C83" s="74">
        <v>0</v>
      </c>
      <c r="D83" s="69">
        <f t="shared" si="7"/>
        <v>5000</v>
      </c>
    </row>
    <row r="84" spans="1:4" ht="15.75" x14ac:dyDescent="0.2">
      <c r="A84" s="82" t="s">
        <v>11</v>
      </c>
      <c r="B84" s="74">
        <v>3500</v>
      </c>
      <c r="C84" s="74">
        <v>0</v>
      </c>
      <c r="D84" s="69">
        <f t="shared" si="7"/>
        <v>3500</v>
      </c>
    </row>
    <row r="85" spans="1:4" ht="15.75" x14ac:dyDescent="0.2">
      <c r="A85" s="82" t="s">
        <v>12</v>
      </c>
      <c r="B85" s="74">
        <v>50000</v>
      </c>
      <c r="C85" s="74">
        <v>85000</v>
      </c>
      <c r="D85" s="69">
        <f t="shared" si="7"/>
        <v>-35000</v>
      </c>
    </row>
    <row r="86" spans="1:4" ht="15.75" x14ac:dyDescent="0.2">
      <c r="A86" s="82" t="s">
        <v>31</v>
      </c>
      <c r="B86" s="74">
        <v>38500</v>
      </c>
      <c r="C86" s="74">
        <v>25800</v>
      </c>
      <c r="D86" s="69">
        <f t="shared" si="7"/>
        <v>12700</v>
      </c>
    </row>
    <row r="87" spans="1:4" ht="15.75" x14ac:dyDescent="0.2">
      <c r="A87" s="82" t="s">
        <v>32</v>
      </c>
      <c r="B87" s="74">
        <v>22500</v>
      </c>
      <c r="C87" s="74">
        <v>0</v>
      </c>
      <c r="D87" s="69">
        <f t="shared" si="7"/>
        <v>22500</v>
      </c>
    </row>
    <row r="88" spans="1:4" ht="15.75" x14ac:dyDescent="0.2">
      <c r="A88" s="82" t="s">
        <v>13</v>
      </c>
      <c r="B88" s="74">
        <f>22500*2</f>
        <v>45000</v>
      </c>
      <c r="C88" s="74">
        <v>48500</v>
      </c>
      <c r="D88" s="69">
        <f t="shared" si="7"/>
        <v>-3500</v>
      </c>
    </row>
    <row r="89" spans="1:4" ht="15.75" x14ac:dyDescent="0.2">
      <c r="A89" s="82" t="s">
        <v>34</v>
      </c>
      <c r="B89" s="74">
        <f>+B88*4</f>
        <v>180000</v>
      </c>
      <c r="C89" s="74">
        <v>250000</v>
      </c>
      <c r="D89" s="69">
        <f t="shared" si="7"/>
        <v>-70000</v>
      </c>
    </row>
    <row r="90" spans="1:4" ht="15.75" x14ac:dyDescent="0.2">
      <c r="A90" s="84" t="s">
        <v>33</v>
      </c>
      <c r="B90" s="78">
        <f>SUM(B81:B89)</f>
        <v>356000</v>
      </c>
      <c r="C90" s="78">
        <f>SUM(C81:C89)</f>
        <v>471800</v>
      </c>
      <c r="D90" s="79">
        <f t="shared" si="7"/>
        <v>-115800</v>
      </c>
    </row>
    <row r="91" spans="1:4" x14ac:dyDescent="0.2"/>
    <row r="92" spans="1:4" x14ac:dyDescent="0.2"/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Q45"/>
  <sheetViews>
    <sheetView workbookViewId="0">
      <selection activeCell="G28" sqref="G28"/>
    </sheetView>
  </sheetViews>
  <sheetFormatPr defaultColWidth="0" defaultRowHeight="14.25" zeroHeight="1" x14ac:dyDescent="0.2"/>
  <cols>
    <col min="1" max="1" width="9.140625" style="39" customWidth="1"/>
    <col min="2" max="2" width="28.85546875" style="16" bestFit="1" customWidth="1"/>
    <col min="3" max="4" width="14.28515625" style="17" bestFit="1" customWidth="1"/>
    <col min="5" max="5" width="15.85546875" style="16" customWidth="1"/>
    <col min="6" max="6" width="19.7109375" style="25" customWidth="1"/>
    <col min="7" max="7" width="9.85546875" style="61" customWidth="1"/>
    <col min="8" max="8" width="7.5703125" style="16" bestFit="1" customWidth="1"/>
    <col min="9" max="9" width="31.85546875" style="16" bestFit="1" customWidth="1"/>
    <col min="10" max="10" width="12.85546875" style="16" bestFit="1" customWidth="1"/>
    <col min="11" max="11" width="13.140625" style="16" customWidth="1"/>
    <col min="12" max="12" width="11" style="29" customWidth="1"/>
    <col min="13" max="13" width="5" style="16" bestFit="1" customWidth="1"/>
    <col min="14" max="14" width="27.42578125" style="16" bestFit="1" customWidth="1"/>
    <col min="15" max="15" width="13.140625" style="16" bestFit="1" customWidth="1"/>
    <col min="16" max="16" width="13.85546875" style="16" customWidth="1"/>
    <col min="17" max="17" width="9.140625" style="52" customWidth="1"/>
    <col min="18" max="22" width="9.140625" style="16" hidden="1" customWidth="1"/>
    <col min="23" max="16384" width="9.140625" style="16" hidden="1"/>
  </cols>
  <sheetData>
    <row r="1" spans="1:17" s="39" customFormat="1" ht="27" x14ac:dyDescent="0.35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7" t="s">
        <v>83</v>
      </c>
      <c r="O1" s="66" t="str">
        <f>+'02. Inserir os dados aqui'!B4</f>
        <v>João e Joana</v>
      </c>
      <c r="P1" s="66"/>
      <c r="Q1" s="66"/>
    </row>
    <row r="2" spans="1:17" ht="15" hidden="1" x14ac:dyDescent="0.25">
      <c r="A2" s="40"/>
      <c r="L2" s="45"/>
    </row>
    <row r="3" spans="1:17" ht="15" hidden="1" x14ac:dyDescent="0.25">
      <c r="A3" s="40"/>
      <c r="B3" s="19"/>
      <c r="L3" s="45"/>
    </row>
    <row r="4" spans="1:17" ht="15" customHeight="1" x14ac:dyDescent="0.2">
      <c r="B4" s="18" t="s">
        <v>76</v>
      </c>
      <c r="C4" s="18"/>
      <c r="D4" s="18"/>
      <c r="E4" s="18"/>
      <c r="F4" s="18"/>
      <c r="H4" s="18" t="s">
        <v>71</v>
      </c>
      <c r="I4" s="18"/>
      <c r="J4" s="18"/>
      <c r="K4" s="18"/>
      <c r="L4" s="46"/>
      <c r="M4" s="18" t="s">
        <v>70</v>
      </c>
      <c r="N4" s="18"/>
      <c r="O4" s="18"/>
      <c r="P4" s="18"/>
    </row>
    <row r="5" spans="1:17" s="37" customFormat="1" ht="28.5" x14ac:dyDescent="0.25">
      <c r="A5" s="41"/>
      <c r="B5" s="34" t="s">
        <v>67</v>
      </c>
      <c r="C5" s="35" t="str">
        <f>+'02. Inserir os dados aqui'!B9</f>
        <v>Orçamento</v>
      </c>
      <c r="D5" s="35" t="str">
        <f>+'02. Inserir os dados aqui'!C9</f>
        <v xml:space="preserve">Pagamento </v>
      </c>
      <c r="E5" s="34" t="s">
        <v>66</v>
      </c>
      <c r="F5" s="36" t="s">
        <v>60</v>
      </c>
      <c r="G5" s="62"/>
      <c r="H5" s="34" t="s">
        <v>69</v>
      </c>
      <c r="I5" s="34" t="s">
        <v>67</v>
      </c>
      <c r="J5" s="34" t="s">
        <v>61</v>
      </c>
      <c r="K5" s="38" t="s">
        <v>72</v>
      </c>
      <c r="L5" s="47"/>
      <c r="M5" s="34" t="s">
        <v>74</v>
      </c>
      <c r="N5" s="34" t="s">
        <v>67</v>
      </c>
      <c r="O5" s="34" t="s">
        <v>68</v>
      </c>
      <c r="P5" s="38" t="s">
        <v>73</v>
      </c>
      <c r="Q5" s="53"/>
    </row>
    <row r="6" spans="1:17" x14ac:dyDescent="0.2">
      <c r="A6" s="54">
        <f>+C6</f>
        <v>5350</v>
      </c>
      <c r="B6" s="28" t="str">
        <f>+'02. Inserir os dados aqui'!A9</f>
        <v>Documentação</v>
      </c>
      <c r="C6" s="22">
        <f>+'02. Inserir os dados aqui'!B13</f>
        <v>5350</v>
      </c>
      <c r="D6" s="22">
        <f>+'02. Inserir os dados aqui'!C13</f>
        <v>4950</v>
      </c>
      <c r="E6" s="23">
        <f>+C6-D6</f>
        <v>400</v>
      </c>
      <c r="F6" s="51">
        <f>+D6/C6-1</f>
        <v>-7.4766355140186924E-2</v>
      </c>
      <c r="H6" s="33">
        <v>1</v>
      </c>
      <c r="I6" s="23" t="str">
        <f>VLOOKUP(J6,'02. Previsão de Despesas'!$G$10:$K$67,5,0)</f>
        <v>Buffet / Alimentação</v>
      </c>
      <c r="J6" s="30">
        <f>LARGE('02. Previsão de Despesas'!$G$10:$G$67,'03. Resumo'!H6)</f>
        <v>850000</v>
      </c>
      <c r="K6" s="32">
        <f>+J6/'02. Inserir os dados aqui'!$B$6</f>
        <v>0.22935854082635992</v>
      </c>
      <c r="L6" s="48"/>
      <c r="M6" s="33">
        <f>+H6</f>
        <v>1</v>
      </c>
      <c r="N6" s="23" t="str">
        <f>VLOOKUP(O6,'02. Previsão de Despesas'!$H$10:$K$67,4,0)</f>
        <v>Buffet / Alimentação</v>
      </c>
      <c r="O6" s="30">
        <f>LARGE('02. Previsão de Despesas'!$H$10:$H$67,'03. Resumo'!H6)</f>
        <v>1250000</v>
      </c>
      <c r="P6" s="32">
        <f>+O6/'02. Inserir os dados aqui'!$C$6</f>
        <v>0.29379274684466589</v>
      </c>
    </row>
    <row r="7" spans="1:17" x14ac:dyDescent="0.2">
      <c r="A7" s="54">
        <f t="shared" ref="A7:A13" si="0">+C7</f>
        <v>1146500</v>
      </c>
      <c r="B7" s="28" t="str">
        <f>+'02. Inserir os dados aqui'!A15</f>
        <v>Roupas e Acessórios</v>
      </c>
      <c r="C7" s="22">
        <f>+'02. Inserir os dados aqui'!B28</f>
        <v>1146500</v>
      </c>
      <c r="D7" s="22">
        <f>+'02. Inserir os dados aqui'!C28</f>
        <v>1036150</v>
      </c>
      <c r="E7" s="23">
        <f t="shared" ref="E7:E14" si="1">+C7-D7</f>
        <v>110350</v>
      </c>
      <c r="F7" s="51">
        <f t="shared" ref="F7:F14" si="2">+D7/C7-1</f>
        <v>-9.6249454862625372E-2</v>
      </c>
      <c r="H7" s="33">
        <f>1+H6</f>
        <v>2</v>
      </c>
      <c r="I7" s="23" t="str">
        <f>VLOOKUP(J7,'02. Previsão de Despesas'!$G$10:$K$67,5,0)</f>
        <v>Aluguer do salão</v>
      </c>
      <c r="J7" s="30">
        <f>LARGE('02. Previsão de Despesas'!$G$10:$G$67,'03. Resumo'!H7)</f>
        <v>450000</v>
      </c>
      <c r="K7" s="32">
        <f>+J7/'02. Inserir os dados aqui'!$B$6</f>
        <v>0.12142510984924938</v>
      </c>
      <c r="L7" s="48"/>
      <c r="M7" s="33">
        <f t="shared" ref="M7:M15" si="3">+H7</f>
        <v>2</v>
      </c>
      <c r="N7" s="23" t="str">
        <f>VLOOKUP(O7,'02. Previsão de Despesas'!$H$10:$K$67,4,0)</f>
        <v>Bebidas</v>
      </c>
      <c r="O7" s="30">
        <f>LARGE('02. Previsão de Despesas'!$H$10:$H$67,'03. Resumo'!H7)</f>
        <v>450000</v>
      </c>
      <c r="P7" s="32">
        <f>+O7/'02. Inserir os dados aqui'!$C$6</f>
        <v>0.10576538886407973</v>
      </c>
    </row>
    <row r="8" spans="1:17" x14ac:dyDescent="0.2">
      <c r="A8" s="54">
        <f t="shared" si="0"/>
        <v>109053</v>
      </c>
      <c r="B8" s="28" t="str">
        <f>+'02. Inserir os dados aqui'!A30</f>
        <v>Cerimonia Cívil</v>
      </c>
      <c r="C8" s="22">
        <f>+'02. Inserir os dados aqui'!B38</f>
        <v>109053</v>
      </c>
      <c r="D8" s="22">
        <f>+'02. Inserir os dados aqui'!C38</f>
        <v>111300</v>
      </c>
      <c r="E8" s="23">
        <f t="shared" si="1"/>
        <v>-2247</v>
      </c>
      <c r="F8" s="51">
        <f t="shared" si="2"/>
        <v>2.0604660119391438E-2</v>
      </c>
      <c r="H8" s="33">
        <f t="shared" ref="H8:H15" si="4">1+H7</f>
        <v>3</v>
      </c>
      <c r="I8" s="23" t="str">
        <f>VLOOKUP(J8,'02. Previsão de Despesas'!$G$10:$K$67,5,0)</f>
        <v>Alianças</v>
      </c>
      <c r="J8" s="30">
        <f>LARGE('02. Previsão de Despesas'!$G$10:$G$67,'03. Resumo'!H8)</f>
        <v>250000</v>
      </c>
      <c r="K8" s="32">
        <f>+J8/'02. Inserir os dados aqui'!$B$6</f>
        <v>6.7458394360694104E-2</v>
      </c>
      <c r="L8" s="48"/>
      <c r="M8" s="33">
        <f t="shared" si="3"/>
        <v>3</v>
      </c>
      <c r="N8" s="23" t="str">
        <f>VLOOKUP(O8,'02. Previsão de Despesas'!$H$10:$K$67,4,0)</f>
        <v>Aluguer do salão</v>
      </c>
      <c r="O8" s="30">
        <f>LARGE('02. Previsão de Despesas'!$H$10:$H$67,'03. Resumo'!H8)</f>
        <v>380000</v>
      </c>
      <c r="P8" s="32">
        <f>+O8/'02. Inserir os dados aqui'!$C$6</f>
        <v>8.9312995040778428E-2</v>
      </c>
    </row>
    <row r="9" spans="1:17" x14ac:dyDescent="0.2">
      <c r="A9" s="54">
        <f t="shared" si="0"/>
        <v>108000</v>
      </c>
      <c r="B9" s="28" t="str">
        <f>+'02. Inserir os dados aqui'!A40</f>
        <v>Cerimonia Religiosa</v>
      </c>
      <c r="C9" s="22">
        <f>+'02. Inserir os dados aqui'!B46</f>
        <v>108000</v>
      </c>
      <c r="D9" s="22">
        <f>+'02. Inserir os dados aqui'!C46</f>
        <v>138000</v>
      </c>
      <c r="E9" s="23">
        <f t="shared" si="1"/>
        <v>-30000</v>
      </c>
      <c r="F9" s="51">
        <f t="shared" si="2"/>
        <v>0.27777777777777768</v>
      </c>
      <c r="H9" s="33">
        <f t="shared" si="4"/>
        <v>4</v>
      </c>
      <c r="I9" s="23" t="str">
        <f>VLOOKUP(J9,'02. Previsão de Despesas'!$G$10:$K$67,5,0)</f>
        <v>Alianças</v>
      </c>
      <c r="J9" s="30">
        <f>LARGE('02. Previsão de Despesas'!$G$10:$G$67,'03. Resumo'!H9)</f>
        <v>250000</v>
      </c>
      <c r="K9" s="32">
        <f>+J9/'02. Inserir os dados aqui'!$B$6</f>
        <v>6.7458394360694104E-2</v>
      </c>
      <c r="L9" s="48"/>
      <c r="M9" s="33">
        <f t="shared" si="3"/>
        <v>4</v>
      </c>
      <c r="N9" s="23" t="str">
        <f>VLOOKUP(O9,'02. Previsão de Despesas'!$H$10:$K$67,4,0)</f>
        <v>Vestido de noiva</v>
      </c>
      <c r="O9" s="30">
        <f>LARGE('02. Previsão de Despesas'!$H$10:$H$67,'03. Resumo'!H9)</f>
        <v>260000</v>
      </c>
      <c r="P9" s="32">
        <f>+O9/'02. Inserir os dados aqui'!$C$6</f>
        <v>6.1108891343690505E-2</v>
      </c>
    </row>
    <row r="10" spans="1:17" x14ac:dyDescent="0.2">
      <c r="A10" s="54">
        <f t="shared" si="0"/>
        <v>1715400</v>
      </c>
      <c r="B10" s="28" t="str">
        <f>+'02. Inserir os dados aqui'!A49</f>
        <v>Festa</v>
      </c>
      <c r="C10" s="22">
        <f>+'02. Inserir os dados aqui'!B63</f>
        <v>1715400</v>
      </c>
      <c r="D10" s="22">
        <f>+'02. Inserir os dados aqui'!C63</f>
        <v>2304000</v>
      </c>
      <c r="E10" s="23">
        <f t="shared" si="1"/>
        <v>-588600</v>
      </c>
      <c r="F10" s="51">
        <f t="shared" si="2"/>
        <v>0.34312696747114368</v>
      </c>
      <c r="H10" s="33">
        <f t="shared" si="4"/>
        <v>5</v>
      </c>
      <c r="I10" s="23" t="str">
        <f>VLOOKUP(J10,'02. Previsão de Despesas'!$G$10:$K$67,5,0)</f>
        <v>Roupa do noivo</v>
      </c>
      <c r="J10" s="30">
        <f>LARGE('02. Previsão de Despesas'!$G$10:$G$67,'03. Resumo'!H10)</f>
        <v>225000</v>
      </c>
      <c r="K10" s="32">
        <f>+J10/'02. Inserir os dados aqui'!$B$6</f>
        <v>6.0712554924624691E-2</v>
      </c>
      <c r="L10" s="48"/>
      <c r="M10" s="33">
        <f t="shared" si="3"/>
        <v>5</v>
      </c>
      <c r="N10" s="23" t="str">
        <f>VLOOKUP(O10,'02. Previsão de Despesas'!$H$10:$K$67,4,0)</f>
        <v>Alianças</v>
      </c>
      <c r="O10" s="30">
        <f>LARGE('02. Previsão de Despesas'!$H$10:$H$67,'03. Resumo'!H10)</f>
        <v>250000</v>
      </c>
      <c r="P10" s="32">
        <f>+O10/'02. Inserir os dados aqui'!$C$6</f>
        <v>5.8758549368933183E-2</v>
      </c>
    </row>
    <row r="11" spans="1:17" x14ac:dyDescent="0.2">
      <c r="A11" s="54">
        <f t="shared" si="0"/>
        <v>137685</v>
      </c>
      <c r="B11" s="28" t="str">
        <f>+'02. Inserir os dados aqui'!A65</f>
        <v>Brindes</v>
      </c>
      <c r="C11" s="22">
        <f>+'02. Inserir os dados aqui'!B71</f>
        <v>137685</v>
      </c>
      <c r="D11" s="22">
        <f>+'02. Inserir os dados aqui'!C71</f>
        <v>90000</v>
      </c>
      <c r="E11" s="23">
        <f t="shared" si="1"/>
        <v>47685</v>
      </c>
      <c r="F11" s="51">
        <f t="shared" si="2"/>
        <v>-0.34633402331408647</v>
      </c>
      <c r="H11" s="33">
        <f t="shared" si="4"/>
        <v>6</v>
      </c>
      <c r="I11" s="23" t="str">
        <f>VLOOKUP(J11,'02. Previsão de Despesas'!$G$10:$K$67,5,0)</f>
        <v xml:space="preserve">Roupa para as damas/damos </v>
      </c>
      <c r="J11" s="30">
        <f>LARGE('02. Previsão de Despesas'!$G$10:$G$67,'03. Resumo'!H11)</f>
        <v>195000</v>
      </c>
      <c r="K11" s="32">
        <f>+J11/'02. Inserir os dados aqui'!$B$6</f>
        <v>5.2617547601341394E-2</v>
      </c>
      <c r="L11" s="48"/>
      <c r="M11" s="33">
        <f t="shared" si="3"/>
        <v>6</v>
      </c>
      <c r="N11" s="23" t="str">
        <f>VLOOKUP(O11,'02. Previsão de Despesas'!$H$10:$K$67,4,0)</f>
        <v>Alianças</v>
      </c>
      <c r="O11" s="30">
        <f>LARGE('02. Previsão de Despesas'!$H$10:$H$67,'03. Resumo'!H11)</f>
        <v>250000</v>
      </c>
      <c r="P11" s="32">
        <f>+O11/'02. Inserir os dados aqui'!$C$6</f>
        <v>5.8758549368933183E-2</v>
      </c>
    </row>
    <row r="12" spans="1:17" x14ac:dyDescent="0.2">
      <c r="A12" s="54">
        <f t="shared" si="0"/>
        <v>128000</v>
      </c>
      <c r="B12" s="28" t="str">
        <f>+'02. Inserir os dados aqui'!A73</f>
        <v>Imagens (Vídeo e Fotos )</v>
      </c>
      <c r="C12" s="22">
        <f>+'02. Inserir os dados aqui'!B78</f>
        <v>128000</v>
      </c>
      <c r="D12" s="22">
        <f>+'02. Inserir os dados aqui'!C78</f>
        <v>98500</v>
      </c>
      <c r="E12" s="23">
        <f t="shared" si="1"/>
        <v>29500</v>
      </c>
      <c r="F12" s="51">
        <f t="shared" si="2"/>
        <v>-0.23046875</v>
      </c>
      <c r="H12" s="33">
        <f t="shared" si="4"/>
        <v>7</v>
      </c>
      <c r="I12" s="23" t="str">
        <f>VLOOKUP(J12,'02. Previsão de Despesas'!$G$10:$K$67,5,0)</f>
        <v>Lua de Mel</v>
      </c>
      <c r="J12" s="30">
        <f>LARGE('02. Previsão de Despesas'!$G$10:$G$67,'03. Resumo'!H12)</f>
        <v>180000</v>
      </c>
      <c r="K12" s="32">
        <f>+J12/'02. Inserir os dados aqui'!$B$6</f>
        <v>4.8570043939699749E-2</v>
      </c>
      <c r="L12" s="48"/>
      <c r="M12" s="33">
        <f t="shared" si="3"/>
        <v>7</v>
      </c>
      <c r="N12" s="23" t="str">
        <f>VLOOKUP(O12,'02. Previsão de Despesas'!$H$10:$K$67,4,0)</f>
        <v>Roupa do noivo</v>
      </c>
      <c r="O12" s="30">
        <f>LARGE('02. Previsão de Despesas'!$H$10:$H$67,'03. Resumo'!H12)</f>
        <v>185000</v>
      </c>
      <c r="P12" s="32">
        <f>+O12/'02. Inserir os dados aqui'!$C$6</f>
        <v>4.3481326533010553E-2</v>
      </c>
    </row>
    <row r="13" spans="1:17" x14ac:dyDescent="0.2">
      <c r="A13" s="54">
        <f t="shared" si="0"/>
        <v>356000</v>
      </c>
      <c r="B13" s="28" t="str">
        <f>+'02. Inserir os dados aqui'!A80</f>
        <v>Outras Despesas</v>
      </c>
      <c r="C13" s="22">
        <f>+'02. Inserir os dados aqui'!B90</f>
        <v>356000</v>
      </c>
      <c r="D13" s="22">
        <f>+'02. Inserir os dados aqui'!C90</f>
        <v>471800</v>
      </c>
      <c r="E13" s="23">
        <f t="shared" si="1"/>
        <v>-115800</v>
      </c>
      <c r="F13" s="51">
        <f t="shared" si="2"/>
        <v>0.32528089887640443</v>
      </c>
      <c r="H13" s="33">
        <f t="shared" si="4"/>
        <v>8</v>
      </c>
      <c r="I13" s="23" t="str">
        <f>VLOOKUP(J13,'02. Previsão de Despesas'!$G$10:$K$67,5,0)</f>
        <v>Bebidas</v>
      </c>
      <c r="J13" s="30">
        <f>LARGE('02. Previsão de Despesas'!$G$10:$G$67,'03. Resumo'!H13)</f>
        <v>125000</v>
      </c>
      <c r="K13" s="32">
        <f>+J13/'02. Inserir os dados aqui'!$B$6</f>
        <v>3.3729197180347052E-2</v>
      </c>
      <c r="L13" s="48"/>
      <c r="M13" s="33">
        <f t="shared" si="3"/>
        <v>8</v>
      </c>
      <c r="N13" s="23" t="str">
        <f>VLOOKUP(O13,'02. Previsão de Despesas'!$H$10:$K$67,4,0)</f>
        <v xml:space="preserve">Roupa para as damas/damos </v>
      </c>
      <c r="O13" s="30">
        <f>LARGE('02. Previsão de Despesas'!$H$10:$H$67,'03. Resumo'!H13)</f>
        <v>165800</v>
      </c>
      <c r="P13" s="32">
        <f>+O13/'02. Inserir os dados aqui'!$C$6</f>
        <v>3.8968669941476484E-2</v>
      </c>
    </row>
    <row r="14" spans="1:17" x14ac:dyDescent="0.2">
      <c r="B14" s="20" t="s">
        <v>22</v>
      </c>
      <c r="C14" s="21">
        <f>SUM(C6:C13)</f>
        <v>3705988</v>
      </c>
      <c r="D14" s="21">
        <f>SUM(D6:D13)</f>
        <v>4254700</v>
      </c>
      <c r="E14" s="24">
        <f t="shared" si="1"/>
        <v>-548712</v>
      </c>
      <c r="F14" s="26">
        <f t="shared" si="2"/>
        <v>0.14806092194578069</v>
      </c>
      <c r="H14" s="33">
        <f t="shared" si="4"/>
        <v>9</v>
      </c>
      <c r="I14" s="23" t="str">
        <f>VLOOKUP(J14,'02. Previsão de Despesas'!$G$10:$K$67,5,0)</f>
        <v>Decoração</v>
      </c>
      <c r="J14" s="30">
        <f>LARGE('02. Previsão de Despesas'!$G$10:$G$67,'03. Resumo'!H14)</f>
        <v>90000</v>
      </c>
      <c r="K14" s="32">
        <f>+J14/'02. Inserir os dados aqui'!$B$6</f>
        <v>2.4285021969849874E-2</v>
      </c>
      <c r="L14" s="48"/>
      <c r="M14" s="33">
        <f t="shared" si="3"/>
        <v>9</v>
      </c>
      <c r="N14" s="23" t="str">
        <f>VLOOKUP(O14,'02. Previsão de Despesas'!$H$10:$K$67,4,0)</f>
        <v>Festa de noivado</v>
      </c>
      <c r="O14" s="30">
        <f>LARGE('02. Previsão de Despesas'!$H$10:$H$67,'03. Resumo'!H14)</f>
        <v>85000</v>
      </c>
      <c r="P14" s="32">
        <f>+O14/'02. Inserir os dados aqui'!$C$6</f>
        <v>1.9977906785437281E-2</v>
      </c>
    </row>
    <row r="15" spans="1:17" x14ac:dyDescent="0.2">
      <c r="H15" s="33">
        <f t="shared" si="4"/>
        <v>10</v>
      </c>
      <c r="I15" s="23" t="str">
        <f>VLOOKUP(J15,'02. Previsão de Despesas'!$G$10:$K$67,5,0)</f>
        <v>Anel de noivado</v>
      </c>
      <c r="J15" s="30">
        <f>LARGE('02. Previsão de Despesas'!$G$10:$G$67,'03. Resumo'!H15)</f>
        <v>75000</v>
      </c>
      <c r="K15" s="32">
        <f>+J15/'02. Inserir os dados aqui'!$B$6</f>
        <v>2.0237518308208229E-2</v>
      </c>
      <c r="L15" s="48"/>
      <c r="M15" s="33">
        <f t="shared" si="3"/>
        <v>10</v>
      </c>
      <c r="N15" s="23" t="str">
        <f>VLOOKUP(O15,'02. Previsão de Despesas'!$H$10:$K$67,4,0)</f>
        <v>Decoração</v>
      </c>
      <c r="O15" s="30">
        <f>LARGE('02. Previsão de Despesas'!$H$10:$H$67,'03. Resumo'!H15)</f>
        <v>76000</v>
      </c>
      <c r="P15" s="32">
        <f>+O15/'02. Inserir os dados aqui'!$C$6</f>
        <v>1.7862599008155688E-2</v>
      </c>
    </row>
    <row r="16" spans="1:17" s="19" customFormat="1" x14ac:dyDescent="0.2">
      <c r="A16" s="50"/>
      <c r="B16" s="27" t="s">
        <v>80</v>
      </c>
      <c r="C16" s="59" t="s">
        <v>67</v>
      </c>
      <c r="D16" s="59" t="str">
        <f>+C5</f>
        <v>Orçamento</v>
      </c>
      <c r="E16" s="59" t="str">
        <f>+D5</f>
        <v xml:space="preserve">Pagamento </v>
      </c>
      <c r="F16" s="60" t="s">
        <v>66</v>
      </c>
      <c r="G16" s="63"/>
      <c r="H16" s="31"/>
      <c r="I16" s="31"/>
      <c r="J16" s="31"/>
      <c r="K16" s="31"/>
      <c r="L16" s="57"/>
      <c r="M16" s="31"/>
      <c r="N16" s="31"/>
      <c r="O16" s="31"/>
      <c r="P16" s="31"/>
      <c r="Q16" s="58"/>
    </row>
    <row r="17" spans="2:17" x14ac:dyDescent="0.2">
      <c r="B17" s="55" t="s">
        <v>78</v>
      </c>
      <c r="C17" s="56" t="str">
        <f>VLOOKUP(D17,$A$6:$B$13,2,0)</f>
        <v>Festa</v>
      </c>
      <c r="D17" s="56">
        <f>MAX(C6:C13)</f>
        <v>1715400</v>
      </c>
      <c r="E17" s="56">
        <f>MAX(D6:D13)</f>
        <v>2304000</v>
      </c>
      <c r="F17" s="56">
        <f>+D17-E17</f>
        <v>-588600</v>
      </c>
      <c r="H17" s="19" t="s">
        <v>82</v>
      </c>
      <c r="L17" s="49"/>
      <c r="M17" s="19" t="s">
        <v>82</v>
      </c>
    </row>
    <row r="18" spans="2:17" x14ac:dyDescent="0.2">
      <c r="B18" s="55" t="s">
        <v>79</v>
      </c>
      <c r="C18" s="56" t="str">
        <f>VLOOKUP(D18,$A$6:$B$13,2,0)</f>
        <v>Documentação</v>
      </c>
      <c r="D18" s="56">
        <f>MIN(C6:C13)</f>
        <v>5350</v>
      </c>
      <c r="E18" s="56">
        <f>MIN(D6:D13)</f>
        <v>4950</v>
      </c>
      <c r="F18" s="56">
        <f>+D18-E18</f>
        <v>400</v>
      </c>
      <c r="H18" s="56" t="s">
        <v>81</v>
      </c>
      <c r="I18" s="56"/>
      <c r="J18" s="56">
        <f>AVERAGE(J6:J15)</f>
        <v>269000</v>
      </c>
      <c r="K18" s="56"/>
      <c r="L18" s="49"/>
      <c r="M18" s="56" t="s">
        <v>81</v>
      </c>
      <c r="N18" s="56"/>
      <c r="O18" s="56">
        <f>AVERAGE(O6:O15)</f>
        <v>335180</v>
      </c>
      <c r="P18" s="56"/>
    </row>
    <row r="19" spans="2:17" s="39" customFormat="1" x14ac:dyDescent="0.2">
      <c r="C19" s="43"/>
      <c r="D19" s="43"/>
      <c r="F19" s="44"/>
      <c r="G19" s="61"/>
      <c r="H19" s="45"/>
      <c r="I19" s="45"/>
      <c r="J19" s="45"/>
      <c r="K19" s="45"/>
      <c r="L19" s="45"/>
      <c r="Q19" s="52"/>
    </row>
    <row r="20" spans="2:17" s="39" customFormat="1" x14ac:dyDescent="0.2">
      <c r="C20" s="43"/>
      <c r="D20" s="43"/>
      <c r="F20" s="44"/>
      <c r="G20" s="61"/>
      <c r="L20" s="45"/>
      <c r="Q20" s="52"/>
    </row>
    <row r="21" spans="2:17" x14ac:dyDescent="0.2"/>
    <row r="22" spans="2:17" x14ac:dyDescent="0.2"/>
    <row r="23" spans="2:17" x14ac:dyDescent="0.2"/>
    <row r="24" spans="2:17" x14ac:dyDescent="0.2"/>
    <row r="25" spans="2:17" x14ac:dyDescent="0.2"/>
    <row r="26" spans="2:17" x14ac:dyDescent="0.2"/>
    <row r="27" spans="2:17" x14ac:dyDescent="0.2"/>
    <row r="28" spans="2:17" x14ac:dyDescent="0.2"/>
    <row r="29" spans="2:17" x14ac:dyDescent="0.2"/>
    <row r="30" spans="2:17" x14ac:dyDescent="0.2"/>
    <row r="31" spans="2:17" x14ac:dyDescent="0.2"/>
    <row r="32" spans="2:17" x14ac:dyDescent="0.2"/>
    <row r="33" spans="3:17" x14ac:dyDescent="0.2"/>
    <row r="34" spans="3:17" x14ac:dyDescent="0.2"/>
    <row r="35" spans="3:17" x14ac:dyDescent="0.2"/>
    <row r="36" spans="3:17" x14ac:dyDescent="0.2"/>
    <row r="37" spans="3:17" x14ac:dyDescent="0.2"/>
    <row r="38" spans="3:17" x14ac:dyDescent="0.2"/>
    <row r="39" spans="3:17" x14ac:dyDescent="0.2"/>
    <row r="40" spans="3:17" x14ac:dyDescent="0.2"/>
    <row r="41" spans="3:17" x14ac:dyDescent="0.2"/>
    <row r="42" spans="3:17" x14ac:dyDescent="0.2"/>
    <row r="43" spans="3:17" x14ac:dyDescent="0.2"/>
    <row r="44" spans="3:17" s="39" customFormat="1" x14ac:dyDescent="0.2">
      <c r="C44" s="43"/>
      <c r="D44" s="43"/>
      <c r="F44" s="44"/>
      <c r="G44" s="61"/>
      <c r="L44" s="45"/>
      <c r="Q44" s="52"/>
    </row>
    <row r="45" spans="3:17" s="39" customFormat="1" x14ac:dyDescent="0.2">
      <c r="C45" s="43"/>
      <c r="D45" s="43"/>
      <c r="F45" s="44"/>
      <c r="G45" s="61"/>
      <c r="L45" s="45"/>
      <c r="Q45" s="52"/>
    </row>
  </sheetData>
  <mergeCells count="5">
    <mergeCell ref="O1:Q1"/>
    <mergeCell ref="A1:L1"/>
    <mergeCell ref="B4:F4"/>
    <mergeCell ref="M4:P4"/>
    <mergeCell ref="H4:K4"/>
  </mergeCells>
  <conditionalFormatting sqref="K6:K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{10F38BDB-B6BB-4138-9627-129DBF02CEA9}</x14:id>
        </ext>
      </extLst>
    </cfRule>
  </conditionalFormatting>
  <conditionalFormatting sqref="P6:P1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{521A41AB-B24F-4156-8C9F-67B5DA0BCAAD}</x14:id>
        </ext>
      </extLst>
    </cfRule>
  </conditionalFormatting>
  <conditionalFormatting sqref="F6:F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{FECA4E64-BF9F-49DD-BD9E-813D1F22DCFB}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F38BDB-B6BB-4138-9627-129DBF02CE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K6:K15</xm:sqref>
        </x14:conditionalFormatting>
        <x14:conditionalFormatting xmlns:xm="http://schemas.microsoft.com/office/excel/2006/main">
          <x14:cfRule type="dataBar" id="{521A41AB-B24F-4156-8C9F-67B5DA0BCA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P6:P15</xm:sqref>
        </x14:conditionalFormatting>
        <x14:conditionalFormatting xmlns:xm="http://schemas.microsoft.com/office/excel/2006/main">
          <x14:cfRule type="dataBar" id="{FECA4E64-BF9F-49DD-BD9E-813D1F22DC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F6:F14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C7D566194A440A807A510D95D8CF5" ma:contentTypeVersion="2" ma:contentTypeDescription="Create a new document." ma:contentTypeScope="" ma:versionID="9af7e99187978b2bae1fb217bff1e9b8">
  <xsd:schema xmlns:xsd="http://www.w3.org/2001/XMLSchema" xmlns:xs="http://www.w3.org/2001/XMLSchema" xmlns:p="http://schemas.microsoft.com/office/2006/metadata/properties" xmlns:ns3="8051677e-704f-4652-abb1-ff4285d43cc4" targetNamespace="http://schemas.microsoft.com/office/2006/metadata/properties" ma:root="true" ma:fieldsID="46c5c6a9786d568554124fadb0df7384" ns3:_="">
    <xsd:import namespace="8051677e-704f-4652-abb1-ff4285d43c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1677e-704f-4652-abb1-ff4285d43c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6DD9EC-3A33-44B4-9ECA-FD66C638A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1677e-704f-4652-abb1-ff4285d43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C4AF05-4903-4A59-AB28-1A90BE0D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7AAAC-557B-4306-840C-0755FFB652D3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051677e-704f-4652-abb1-ff4285d43c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01. Modo de Preenchimento</vt:lpstr>
      <vt:lpstr>02. Previsão de Despesas</vt:lpstr>
      <vt:lpstr>02. Inserir os dados aqui</vt:lpstr>
      <vt:lpstr>03. 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Informaçoēs   Gerais</cp:lastModifiedBy>
  <dcterms:created xsi:type="dcterms:W3CDTF">2021-08-11T16:15:49Z</dcterms:created>
  <dcterms:modified xsi:type="dcterms:W3CDTF">2021-08-15T02:13:48Z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0x010100A6FC7D566194A440A807A510D95D8CF5</vt:lpwstr>
  </property>
</Properties>
</file>